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6442\Desktop\19년 잘하자\시설집행\직영휴양시설\공사계약의뢰\대천콘도엘리베이터 교체공사\대천콘도 엘레베이터 보수공사\"/>
    </mc:Choice>
  </mc:AlternateContent>
  <bookViews>
    <workbookView xWindow="0" yWindow="0" windowWidth="23040" windowHeight="9336"/>
  </bookViews>
  <sheets>
    <sheet name="원가계산서" sheetId="1" r:id="rId1"/>
    <sheet name="공종집계표" sheetId="2" r:id="rId2"/>
    <sheet name="내역서(기계실)" sheetId="3" r:id="rId3"/>
    <sheet name="내역서(출입구)" sheetId="4" r:id="rId4"/>
    <sheet name="내역서(카) " sheetId="5" r:id="rId5"/>
    <sheet name="내역서(표시기류) " sheetId="6" r:id="rId6"/>
    <sheet name="내역서(인건비) " sheetId="7" r:id="rId7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D33" i="1"/>
  <c r="D20" i="1"/>
  <c r="D21" i="1"/>
  <c r="D18" i="1"/>
  <c r="D17" i="1"/>
  <c r="D16" i="1"/>
  <c r="D14" i="1"/>
  <c r="F10" i="5"/>
  <c r="L10" i="5"/>
  <c r="K10" i="5"/>
  <c r="F9" i="5"/>
  <c r="L9" i="5"/>
  <c r="K9" i="5"/>
  <c r="L8" i="6"/>
  <c r="K8" i="6"/>
  <c r="F8" i="6"/>
  <c r="M7" i="2" l="1"/>
  <c r="M6" i="2"/>
  <c r="G6" i="2"/>
  <c r="G7" i="2"/>
  <c r="H6" i="7"/>
  <c r="H7" i="7"/>
  <c r="H8" i="7"/>
  <c r="L8" i="7" s="1"/>
  <c r="H5" i="7"/>
  <c r="H11" i="7" s="1"/>
  <c r="F22" i="4"/>
  <c r="F22" i="3"/>
  <c r="L22" i="3" s="1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K5" i="3"/>
  <c r="F5" i="3"/>
  <c r="K8" i="7"/>
  <c r="K7" i="7"/>
  <c r="K6" i="7"/>
  <c r="L6" i="7"/>
  <c r="K5" i="7"/>
  <c r="K7" i="6"/>
  <c r="F7" i="6"/>
  <c r="K6" i="6"/>
  <c r="F6" i="6"/>
  <c r="L6" i="6" s="1"/>
  <c r="K5" i="6"/>
  <c r="F5" i="6"/>
  <c r="K8" i="5"/>
  <c r="F8" i="5"/>
  <c r="L8" i="5" s="1"/>
  <c r="K7" i="5"/>
  <c r="F7" i="5"/>
  <c r="L7" i="5" s="1"/>
  <c r="K6" i="5"/>
  <c r="F6" i="5"/>
  <c r="L6" i="5" s="1"/>
  <c r="K5" i="5"/>
  <c r="F5" i="5"/>
  <c r="L5" i="5" s="1"/>
  <c r="K7" i="4"/>
  <c r="F7" i="4"/>
  <c r="K6" i="4"/>
  <c r="F6" i="4"/>
  <c r="L6" i="4" s="1"/>
  <c r="K5" i="4"/>
  <c r="F5" i="4"/>
  <c r="L5" i="4" s="1"/>
  <c r="L5" i="7" l="1"/>
  <c r="L7" i="7"/>
  <c r="L7" i="6"/>
  <c r="L11" i="6" s="1"/>
  <c r="G9" i="2" s="1"/>
  <c r="M9" i="2" s="1"/>
  <c r="L5" i="6"/>
  <c r="L5" i="3"/>
  <c r="L7" i="4"/>
  <c r="F11" i="6"/>
  <c r="L12" i="5"/>
  <c r="G8" i="2" s="1"/>
  <c r="M8" i="2" s="1"/>
  <c r="F12" i="5"/>
  <c r="L22" i="4"/>
  <c r="G16" i="2" l="1"/>
  <c r="D5" i="1" s="1"/>
  <c r="L11" i="7"/>
  <c r="I10" i="2" s="1"/>
  <c r="M10" i="2" l="1"/>
  <c r="M16" i="2" s="1"/>
  <c r="I16" i="2"/>
  <c r="D9" i="1" s="1"/>
  <c r="D8" i="1"/>
  <c r="D10" i="1" l="1"/>
  <c r="D11" i="1" s="1"/>
  <c r="D24" i="1"/>
  <c r="D25" i="1" l="1"/>
  <c r="D26" i="1" s="1"/>
  <c r="D27" i="1" s="1"/>
  <c r="D28" i="1" s="1"/>
  <c r="D15" i="1"/>
  <c r="D22" i="1"/>
  <c r="D30" i="1" l="1"/>
  <c r="D31" i="1" s="1"/>
  <c r="D32" i="1" s="1"/>
</calcChain>
</file>

<file path=xl/sharedStrings.xml><?xml version="1.0" encoding="utf-8"?>
<sst xmlns="http://schemas.openxmlformats.org/spreadsheetml/2006/main" count="288" uniqueCount="134">
  <si>
    <t>공 사 원 가 계 산 서</t>
  </si>
  <si>
    <t>비        목</t>
  </si>
  <si>
    <t>금      액</t>
  </si>
  <si>
    <t>구        성        비</t>
  </si>
  <si>
    <t>비      고</t>
  </si>
  <si>
    <t>직  접  재  료  비</t>
  </si>
  <si>
    <t/>
  </si>
  <si>
    <t>간  접  재  료  비</t>
  </si>
  <si>
    <t>작업설, 부산물(△)</t>
  </si>
  <si>
    <t>[ 소          계 ]</t>
  </si>
  <si>
    <t>직  접  노  무  비</t>
  </si>
  <si>
    <t>간  접  노  무  비</t>
  </si>
  <si>
    <t>직접노무비 * 10.8%</t>
  </si>
  <si>
    <t>경        비</t>
  </si>
  <si>
    <t>운      반      비</t>
  </si>
  <si>
    <t>기   계    경   비</t>
  </si>
  <si>
    <t>산  재  보  험  료</t>
  </si>
  <si>
    <t>고  용  보  험  료</t>
  </si>
  <si>
    <t>노무비 * 0.87%</t>
  </si>
  <si>
    <t>국민  건강  보험료</t>
  </si>
  <si>
    <t>1개월 이상 모든공사</t>
    <phoneticPr fontId="8" type="noConversion"/>
  </si>
  <si>
    <t>국민  연금  보험료</t>
  </si>
  <si>
    <t>노인장기요양보험료</t>
  </si>
  <si>
    <t>퇴직  공제  부금비</t>
  </si>
  <si>
    <t>직접노무비 * 2.3%</t>
  </si>
  <si>
    <t>3억원이상  공사</t>
    <phoneticPr fontId="8" type="noConversion"/>
  </si>
  <si>
    <t>산업안전보건관리비</t>
  </si>
  <si>
    <t>4천만원이상 공사</t>
    <phoneticPr fontId="8" type="noConversion"/>
  </si>
  <si>
    <t>환  경  보  전  비</t>
  </si>
  <si>
    <t>(재료비+직노+기계경비) * 0.3%</t>
  </si>
  <si>
    <t>기   타    경   비</t>
  </si>
  <si>
    <t>하도급지급보증수수료</t>
  </si>
  <si>
    <t>(재료비+직노+기계경비) * 0.081%</t>
  </si>
  <si>
    <t>전문, 기타공사 제외</t>
    <phoneticPr fontId="8" type="noConversion"/>
  </si>
  <si>
    <t>건설기계대여금지급보증서발급수수료</t>
  </si>
  <si>
    <t xml:space="preserve">        계</t>
  </si>
  <si>
    <t>일  반  관  리  비</t>
  </si>
  <si>
    <t>이              윤</t>
  </si>
  <si>
    <t>폐기물  처리비</t>
  </si>
  <si>
    <t>공   급    가   액</t>
  </si>
  <si>
    <t>부  가  가  치  세</t>
  </si>
  <si>
    <t>공급가액 * 10%</t>
  </si>
  <si>
    <t>도      급      액</t>
  </si>
  <si>
    <t>총   공   사    비</t>
  </si>
  <si>
    <t>계 * 3%</t>
    <phoneticPr fontId="6" type="noConversion"/>
  </si>
  <si>
    <t>(노무비+경비+일반관리비) * 8%</t>
    <phoneticPr fontId="6" type="noConversion"/>
  </si>
  <si>
    <t>원단위 절삭</t>
    <phoneticPr fontId="8" type="noConversion"/>
  </si>
  <si>
    <t>재   
료   
비</t>
    <phoneticPr fontId="2" type="noConversion"/>
  </si>
  <si>
    <t>노   
무   
비</t>
    <phoneticPr fontId="2" type="noConversion"/>
  </si>
  <si>
    <t>공   종   집   계   표</t>
  </si>
  <si>
    <t>공 종 명</t>
  </si>
  <si>
    <t>규 격</t>
  </si>
  <si>
    <t>단위</t>
  </si>
  <si>
    <t>수량</t>
  </si>
  <si>
    <t>재  료  비</t>
  </si>
  <si>
    <t>노  무  비</t>
  </si>
  <si>
    <t>경     비</t>
  </si>
  <si>
    <t>합     계</t>
  </si>
  <si>
    <t>비  고</t>
  </si>
  <si>
    <t>단 가</t>
  </si>
  <si>
    <t>금 액</t>
  </si>
  <si>
    <t>합 계</t>
  </si>
  <si>
    <t>소계</t>
    <phoneticPr fontId="6" type="noConversion"/>
  </si>
  <si>
    <t>명    칭</t>
  </si>
  <si>
    <t>규  격</t>
  </si>
  <si>
    <t xml:space="preserve">노  무  비 </t>
  </si>
  <si>
    <t>경      비</t>
  </si>
  <si>
    <t>총      액</t>
  </si>
  <si>
    <t>비 고</t>
  </si>
  <si>
    <t>단  가</t>
  </si>
  <si>
    <t>금  액</t>
  </si>
  <si>
    <t>식</t>
    <phoneticPr fontId="6" type="noConversion"/>
  </si>
  <si>
    <t>010101 기계실</t>
    <phoneticPr fontId="6" type="noConversion"/>
  </si>
  <si>
    <t>권상기</t>
    <phoneticPr fontId="6" type="noConversion"/>
  </si>
  <si>
    <t>제어반</t>
    <phoneticPr fontId="6" type="noConversion"/>
  </si>
  <si>
    <t>기계대빔</t>
    <phoneticPr fontId="6" type="noConversion"/>
  </si>
  <si>
    <t>와이어로프</t>
    <phoneticPr fontId="6" type="noConversion"/>
  </si>
  <si>
    <t>조속기&amp;커버</t>
    <phoneticPr fontId="2" type="noConversion"/>
  </si>
  <si>
    <t>ARD 비상구출운전</t>
    <phoneticPr fontId="2" type="noConversion"/>
  </si>
  <si>
    <t>도르래</t>
    <phoneticPr fontId="6" type="noConversion"/>
  </si>
  <si>
    <t>권상기 보호 커버</t>
    <phoneticPr fontId="2" type="noConversion"/>
  </si>
  <si>
    <t>덕트 및 배선용전선</t>
    <phoneticPr fontId="6" type="noConversion"/>
  </si>
  <si>
    <t>종점스위치 外</t>
    <phoneticPr fontId="6" type="noConversion"/>
  </si>
  <si>
    <t>착상장치</t>
    <phoneticPr fontId="6" type="noConversion"/>
  </si>
  <si>
    <t>이동케이블</t>
    <phoneticPr fontId="6" type="noConversion"/>
  </si>
  <si>
    <t>승강로케이블</t>
    <phoneticPr fontId="2" type="noConversion"/>
  </si>
  <si>
    <t>로프브레이크 및 브라켇</t>
    <phoneticPr fontId="2" type="noConversion"/>
  </si>
  <si>
    <t>엔코더</t>
    <phoneticPr fontId="2" type="noConversion"/>
  </si>
  <si>
    <t>010102 출입구</t>
    <phoneticPr fontId="6" type="noConversion"/>
  </si>
  <si>
    <t>증강도어장치</t>
    <phoneticPr fontId="6" type="noConversion"/>
  </si>
  <si>
    <t>피트 접이식 사다리</t>
    <phoneticPr fontId="6" type="noConversion"/>
  </si>
  <si>
    <t>카운터 웨이트 스크린 커버</t>
    <phoneticPr fontId="6" type="noConversion"/>
  </si>
  <si>
    <t>대</t>
    <phoneticPr fontId="6" type="noConversion"/>
  </si>
  <si>
    <t>소  계</t>
    <phoneticPr fontId="6" type="noConversion"/>
  </si>
  <si>
    <t>010103 카</t>
    <phoneticPr fontId="6" type="noConversion"/>
  </si>
  <si>
    <t>카도어 멀티밤</t>
    <phoneticPr fontId="6" type="noConversion"/>
  </si>
  <si>
    <t>전층버튼 및 표시기</t>
    <phoneticPr fontId="6" type="noConversion"/>
  </si>
  <si>
    <t>카도어 구동부</t>
    <phoneticPr fontId="6" type="noConversion"/>
  </si>
  <si>
    <t>상부안전난간대</t>
    <phoneticPr fontId="6" type="noConversion"/>
  </si>
  <si>
    <t>소   계</t>
    <phoneticPr fontId="6" type="noConversion"/>
  </si>
  <si>
    <t>010104 표시기류</t>
    <phoneticPr fontId="6" type="noConversion"/>
  </si>
  <si>
    <t>카 위치표시기</t>
    <phoneticPr fontId="6" type="noConversion"/>
  </si>
  <si>
    <t>카 조작반</t>
    <phoneticPr fontId="6" type="noConversion"/>
  </si>
  <si>
    <t>기타잡자재비</t>
    <phoneticPr fontId="6" type="noConversion"/>
  </si>
  <si>
    <t>010105 인건비</t>
    <phoneticPr fontId="6" type="noConversion"/>
  </si>
  <si>
    <t>설치비(기계교체공임)</t>
    <phoneticPr fontId="6" type="noConversion"/>
  </si>
  <si>
    <t>철거비(전기철거 후 재설치비)</t>
    <phoneticPr fontId="6" type="noConversion"/>
  </si>
  <si>
    <t>운반 및 양중비</t>
    <phoneticPr fontId="6" type="noConversion"/>
  </si>
  <si>
    <t>검사비</t>
    <phoneticPr fontId="6" type="noConversion"/>
  </si>
  <si>
    <t>NO</t>
    <phoneticPr fontId="2" type="noConversion"/>
  </si>
  <si>
    <t>표시기류</t>
    <phoneticPr fontId="6" type="noConversion"/>
  </si>
  <si>
    <t>인건비</t>
    <phoneticPr fontId="6" type="noConversion"/>
  </si>
  <si>
    <t xml:space="preserve">   기계실</t>
    <phoneticPr fontId="6" type="noConversion"/>
  </si>
  <si>
    <t xml:space="preserve">   출입구</t>
    <phoneticPr fontId="6" type="noConversion"/>
  </si>
  <si>
    <t xml:space="preserve">   카</t>
    <phoneticPr fontId="6" type="noConversion"/>
  </si>
  <si>
    <t>순 
공사원가</t>
    <phoneticPr fontId="2" type="noConversion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</si>
  <si>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2" type="noConversion"/>
  </si>
  <si>
    <t>(재료비+직노+기계경비) * 0.11%</t>
    <phoneticPr fontId="2" type="noConversion"/>
  </si>
  <si>
    <t>기계</t>
    <phoneticPr fontId="2" type="noConversion"/>
  </si>
  <si>
    <t xml:space="preserve">   ◐ 공 사 명 : 청간정 엘리베이터 보수공사</t>
    <phoneticPr fontId="6" type="noConversion"/>
  </si>
  <si>
    <t>청간정 엘리베이터 보수공사</t>
    <phoneticPr fontId="2" type="noConversion"/>
  </si>
  <si>
    <t>(재료비+노무비) * 3%</t>
    <phoneticPr fontId="2" type="noConversion"/>
  </si>
  <si>
    <r>
      <rPr>
        <b/>
        <sz val="8"/>
        <rFont val="맑은 고딕"/>
        <family val="3"/>
        <charset val="129"/>
      </rPr>
      <t xml:space="preserve">[대천콘도 </t>
    </r>
    <r>
      <rPr>
        <b/>
        <sz val="8"/>
        <rFont val="굴림체"/>
        <family val="3"/>
        <charset val="129"/>
      </rPr>
      <t>엘리베이터</t>
    </r>
    <r>
      <rPr>
        <b/>
        <sz val="8"/>
        <rFont val="맑은 고딕"/>
        <family val="3"/>
        <charset val="129"/>
      </rPr>
      <t xml:space="preserve"> 보수</t>
    </r>
    <r>
      <rPr>
        <b/>
        <sz val="8"/>
        <rFont val="굴림체"/>
        <family val="3"/>
        <charset val="129"/>
      </rPr>
      <t>공사]</t>
    </r>
    <phoneticPr fontId="6" type="noConversion"/>
  </si>
  <si>
    <r>
      <rPr>
        <b/>
        <sz val="8"/>
        <rFont val="맑은 고딕"/>
        <family val="3"/>
        <charset val="129"/>
      </rPr>
      <t>[</t>
    </r>
    <r>
      <rPr>
        <b/>
        <sz val="8"/>
        <rFont val="굴림체"/>
        <family val="3"/>
        <charset val="129"/>
      </rPr>
      <t>대천콘도</t>
    </r>
    <r>
      <rPr>
        <b/>
        <sz val="8"/>
        <rFont val="맑은 고딕"/>
        <family val="3"/>
        <charset val="129"/>
      </rPr>
      <t xml:space="preserve"> </t>
    </r>
    <r>
      <rPr>
        <b/>
        <sz val="8"/>
        <rFont val="굴림체"/>
        <family val="3"/>
        <charset val="129"/>
      </rPr>
      <t>엘리베이터</t>
    </r>
    <r>
      <rPr>
        <b/>
        <sz val="8"/>
        <rFont val="맑은 고딕"/>
        <family val="3"/>
        <charset val="129"/>
      </rPr>
      <t xml:space="preserve"> 보수</t>
    </r>
    <r>
      <rPr>
        <b/>
        <sz val="8"/>
        <rFont val="굴림체"/>
        <family val="3"/>
        <charset val="129"/>
      </rPr>
      <t>공사]</t>
    </r>
    <phoneticPr fontId="6" type="noConversion"/>
  </si>
  <si>
    <t>HPI(디지털형)</t>
    <phoneticPr fontId="2" type="noConversion"/>
  </si>
  <si>
    <t>식</t>
    <phoneticPr fontId="2" type="noConversion"/>
  </si>
  <si>
    <t>Hall, car Door(op900, sus E/T)</t>
    <phoneticPr fontId="2" type="noConversion"/>
  </si>
  <si>
    <t>카 내외부 환경개선</t>
    <phoneticPr fontId="2" type="noConversion"/>
  </si>
  <si>
    <t>공사명 : 대천콘도 엘리베이터 교체 공사</t>
    <phoneticPr fontId="6" type="noConversion"/>
  </si>
  <si>
    <t>노무비 * 3.75%</t>
    <phoneticPr fontId="2" type="noConversion"/>
  </si>
  <si>
    <t>직접노무비 * 3.23%</t>
    <phoneticPr fontId="2" type="noConversion"/>
  </si>
  <si>
    <t>직접노무비 * 4.5%</t>
    <phoneticPr fontId="2" type="noConversion"/>
  </si>
  <si>
    <t>건강보험료 * 8.51%</t>
    <phoneticPr fontId="2" type="noConversion"/>
  </si>
  <si>
    <t>(재료비+직노) * 3.09%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</si>
</sst>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\(&quot;₩&quot;\ #,###\)"/>
    <numFmt numFmtId="177" formatCode="#,###"/>
    <numFmt numFmtId="178" formatCode="#,##0_ "/>
    <numFmt numFmtId="179" formatCode="_-* #,##0_-;\-* #,##0_-;_-* &quot;-&quot;?_-;_-@_-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u/>
      <sz val="16"/>
      <color indexed="8"/>
      <name val="돋움체"/>
      <family val="3"/>
      <charset val="129"/>
    </font>
    <font>
      <sz val="11"/>
      <color indexed="8"/>
      <name val="돋움체"/>
      <family val="3"/>
      <charset val="129"/>
    </font>
    <font>
      <sz val="8"/>
      <name val="돋움"/>
      <family val="3"/>
      <charset val="129"/>
    </font>
    <font>
      <sz val="11"/>
      <name val="돋움체"/>
      <family val="3"/>
      <charset val="129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24"/>
      <name val="휴먼옛체"/>
      <family val="1"/>
      <charset val="129"/>
    </font>
    <font>
      <sz val="12"/>
      <name val="바탕체"/>
      <family val="1"/>
      <charset val="129"/>
    </font>
    <font>
      <b/>
      <sz val="10"/>
      <name val="굴림체"/>
      <family val="3"/>
      <charset val="129"/>
    </font>
    <font>
      <sz val="10"/>
      <name val="Arial"/>
      <family val="2"/>
    </font>
    <font>
      <sz val="10"/>
      <name val="굴림체"/>
      <family val="3"/>
      <charset val="129"/>
    </font>
    <font>
      <sz val="9"/>
      <color indexed="8"/>
      <name val="굴림체"/>
      <family val="3"/>
    </font>
    <font>
      <sz val="9"/>
      <name val="굴림체"/>
      <family val="3"/>
      <charset val="129"/>
    </font>
    <font>
      <sz val="10"/>
      <color indexed="8"/>
      <name val="굴림체"/>
      <family val="3"/>
      <charset val="129"/>
    </font>
    <font>
      <b/>
      <sz val="8"/>
      <name val="굴림체"/>
      <family val="3"/>
      <charset val="129"/>
    </font>
    <font>
      <b/>
      <sz val="8"/>
      <name val="맑은 고딕"/>
      <family val="3"/>
      <charset val="129"/>
    </font>
    <font>
      <sz val="8"/>
      <name val="굴림체"/>
      <family val="3"/>
      <charset val="129"/>
    </font>
    <font>
      <sz val="8"/>
      <color indexed="8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9" fillId="0" borderId="0"/>
    <xf numFmtId="0" fontId="11" fillId="0" borderId="0"/>
    <xf numFmtId="0" fontId="13" fillId="0" borderId="0">
      <alignment vertical="center"/>
    </xf>
  </cellStyleXfs>
  <cellXfs count="97">
    <xf numFmtId="0" fontId="0" fillId="0" borderId="0" xfId="0">
      <alignment vertical="center"/>
    </xf>
    <xf numFmtId="0" fontId="7" fillId="0" borderId="1" xfId="2" applyFont="1" applyBorder="1" applyAlignment="1">
      <alignment horizontal="right" vertical="center"/>
    </xf>
    <xf numFmtId="176" fontId="7" fillId="0" borderId="1" xfId="2" applyNumberFormat="1" applyFont="1" applyBorder="1" applyAlignment="1">
      <alignment horizontal="left" vertical="center"/>
    </xf>
    <xf numFmtId="0" fontId="5" fillId="2" borderId="2" xfId="2" quotePrefix="1" applyFont="1" applyFill="1" applyBorder="1" applyAlignment="1">
      <alignment horizontal="center" vertical="center" wrapText="1"/>
    </xf>
    <xf numFmtId="0" fontId="3" fillId="0" borderId="2" xfId="2" quotePrefix="1" applyFont="1" applyBorder="1" applyAlignment="1">
      <alignment horizontal="distributed" vertical="center" wrapText="1" indent="3"/>
    </xf>
    <xf numFmtId="177" fontId="3" fillId="0" borderId="2" xfId="2" applyNumberFormat="1" applyFont="1" applyBorder="1" applyAlignment="1">
      <alignment vertical="center" wrapText="1"/>
    </xf>
    <xf numFmtId="0" fontId="3" fillId="0" borderId="2" xfId="2" quotePrefix="1" applyFont="1" applyBorder="1" applyAlignment="1">
      <alignment vertical="center" wrapText="1"/>
    </xf>
    <xf numFmtId="0" fontId="3" fillId="0" borderId="2" xfId="2" quotePrefix="1" applyFont="1" applyBorder="1" applyAlignment="1">
      <alignment horizontal="center" vertical="center" shrinkToFit="1"/>
    </xf>
    <xf numFmtId="0" fontId="4" fillId="0" borderId="0" xfId="2" applyFont="1" applyAlignment="1">
      <alignment horizontal="center" vertical="center"/>
    </xf>
    <xf numFmtId="178" fontId="14" fillId="0" borderId="2" xfId="5" applyNumberFormat="1" applyFont="1" applyFill="1" applyBorder="1" applyAlignment="1">
      <alignment horizontal="center" vertical="center"/>
    </xf>
    <xf numFmtId="0" fontId="14" fillId="0" borderId="8" xfId="5" applyFont="1" applyFill="1" applyBorder="1" applyAlignment="1">
      <alignment horizontal="center" vertical="center"/>
    </xf>
    <xf numFmtId="0" fontId="15" fillId="0" borderId="9" xfId="5" applyFont="1" applyBorder="1" applyAlignment="1">
      <alignment horizontal="left" vertical="center"/>
    </xf>
    <xf numFmtId="0" fontId="15" fillId="0" borderId="9" xfId="5" applyFont="1" applyBorder="1" applyAlignment="1">
      <alignment horizontal="center" vertical="center"/>
    </xf>
    <xf numFmtId="3" fontId="15" fillId="0" borderId="9" xfId="5" applyNumberFormat="1" applyFont="1" applyBorder="1" applyAlignment="1">
      <alignment horizontal="center" vertical="center"/>
    </xf>
    <xf numFmtId="178" fontId="15" fillId="0" borderId="9" xfId="5" applyNumberFormat="1" applyFont="1" applyBorder="1" applyAlignment="1">
      <alignment vertical="center"/>
    </xf>
    <xf numFmtId="0" fontId="15" fillId="0" borderId="8" xfId="5" applyFont="1" applyFill="1" applyBorder="1" applyAlignment="1">
      <alignment horizontal="left" vertical="center"/>
    </xf>
    <xf numFmtId="0" fontId="15" fillId="0" borderId="8" xfId="5" applyFont="1" applyFill="1" applyBorder="1" applyAlignment="1">
      <alignment horizontal="center" vertical="center"/>
    </xf>
    <xf numFmtId="178" fontId="15" fillId="0" borderId="8" xfId="5" applyNumberFormat="1" applyFont="1" applyBorder="1" applyAlignment="1">
      <alignment vertical="center"/>
    </xf>
    <xf numFmtId="178" fontId="15" fillId="0" borderId="8" xfId="5" applyNumberFormat="1" applyFont="1" applyFill="1" applyBorder="1" applyAlignment="1">
      <alignment vertical="center"/>
    </xf>
    <xf numFmtId="0" fontId="15" fillId="0" borderId="8" xfId="5" applyFont="1" applyFill="1" applyBorder="1" applyAlignment="1">
      <alignment vertical="center"/>
    </xf>
    <xf numFmtId="0" fontId="15" fillId="0" borderId="8" xfId="5" applyFont="1" applyBorder="1" applyAlignment="1">
      <alignment horizontal="left" vertical="center"/>
    </xf>
    <xf numFmtId="0" fontId="15" fillId="0" borderId="8" xfId="5" applyFont="1" applyBorder="1" applyAlignment="1">
      <alignment horizontal="center" vertical="center"/>
    </xf>
    <xf numFmtId="0" fontId="15" fillId="0" borderId="8" xfId="5" applyFont="1" applyBorder="1" applyAlignment="1">
      <alignment horizontal="right" vertical="center"/>
    </xf>
    <xf numFmtId="0" fontId="17" fillId="0" borderId="8" xfId="5" applyFont="1" applyBorder="1" applyAlignment="1">
      <alignment horizontal="left" vertical="center" indent="1"/>
    </xf>
    <xf numFmtId="0" fontId="17" fillId="0" borderId="8" xfId="5" applyFont="1" applyBorder="1" applyAlignment="1">
      <alignment horizontal="center" vertical="center"/>
    </xf>
    <xf numFmtId="0" fontId="17" fillId="0" borderId="8" xfId="5" applyFont="1" applyFill="1" applyBorder="1" applyAlignment="1">
      <alignment horizontal="center" vertical="center"/>
    </xf>
    <xf numFmtId="4" fontId="17" fillId="0" borderId="8" xfId="5" applyNumberFormat="1" applyFont="1" applyBorder="1" applyAlignment="1">
      <alignment horizontal="center" vertical="center"/>
    </xf>
    <xf numFmtId="178" fontId="17" fillId="0" borderId="8" xfId="5" applyNumberFormat="1" applyFont="1" applyBorder="1" applyAlignment="1">
      <alignment vertical="center"/>
    </xf>
    <xf numFmtId="178" fontId="14" fillId="0" borderId="8" xfId="5" applyNumberFormat="1" applyFont="1" applyFill="1" applyBorder="1" applyAlignment="1">
      <alignment vertical="center"/>
    </xf>
    <xf numFmtId="0" fontId="17" fillId="0" borderId="8" xfId="5" applyFont="1" applyBorder="1" applyAlignment="1">
      <alignment horizontal="right" vertical="center"/>
    </xf>
    <xf numFmtId="178" fontId="17" fillId="0" borderId="8" xfId="5" applyNumberFormat="1" applyFont="1" applyFill="1" applyBorder="1" applyAlignment="1">
      <alignment vertical="center"/>
    </xf>
    <xf numFmtId="0" fontId="17" fillId="0" borderId="8" xfId="5" applyFont="1" applyFill="1" applyBorder="1" applyAlignment="1">
      <alignment horizontal="right" vertical="center"/>
    </xf>
    <xf numFmtId="41" fontId="18" fillId="3" borderId="2" xfId="1" applyFont="1" applyFill="1" applyBorder="1" applyAlignment="1">
      <alignment vertical="center"/>
    </xf>
    <xf numFmtId="41" fontId="20" fillId="3" borderId="2" xfId="1" applyFont="1" applyFill="1" applyBorder="1" applyAlignment="1">
      <alignment vertical="center"/>
    </xf>
    <xf numFmtId="0" fontId="20" fillId="3" borderId="2" xfId="0" applyFont="1" applyFill="1" applyBorder="1" applyAlignment="1">
      <alignment horizontal="center" vertical="center"/>
    </xf>
    <xf numFmtId="3" fontId="20" fillId="3" borderId="2" xfId="1" applyNumberFormat="1" applyFont="1" applyFill="1" applyBorder="1" applyAlignment="1">
      <alignment vertical="center"/>
    </xf>
    <xf numFmtId="0" fontId="20" fillId="3" borderId="2" xfId="0" applyFont="1" applyFill="1" applyBorder="1" applyAlignment="1">
      <alignment vertical="center"/>
    </xf>
    <xf numFmtId="41" fontId="20" fillId="3" borderId="2" xfId="1" applyFont="1" applyFill="1" applyBorder="1" applyAlignment="1">
      <alignment horizontal="right" vertical="center"/>
    </xf>
    <xf numFmtId="3" fontId="20" fillId="3" borderId="2" xfId="1" applyNumberFormat="1" applyFont="1" applyFill="1" applyBorder="1" applyAlignment="1">
      <alignment horizontal="right" vertical="center"/>
    </xf>
    <xf numFmtId="3" fontId="20" fillId="3" borderId="2" xfId="0" applyNumberFormat="1" applyFont="1" applyFill="1" applyBorder="1" applyAlignment="1">
      <alignment horizontal="right" vertical="center"/>
    </xf>
    <xf numFmtId="41" fontId="21" fillId="0" borderId="2" xfId="1" applyFont="1" applyBorder="1" applyAlignment="1">
      <alignment horizontal="left" vertical="center"/>
    </xf>
    <xf numFmtId="41" fontId="21" fillId="3" borderId="2" xfId="1" applyFont="1" applyFill="1" applyBorder="1" applyAlignment="1">
      <alignment horizontal="left" vertical="center"/>
    </xf>
    <xf numFmtId="3" fontId="20" fillId="3" borderId="14" xfId="1" applyNumberFormat="1" applyFont="1" applyFill="1" applyBorder="1" applyAlignment="1">
      <alignment horizontal="center" vertical="center"/>
    </xf>
    <xf numFmtId="3" fontId="20" fillId="3" borderId="14" xfId="0" applyNumberFormat="1" applyFont="1" applyFill="1" applyBorder="1" applyAlignment="1">
      <alignment horizontal="center" vertical="center"/>
    </xf>
    <xf numFmtId="41" fontId="20" fillId="3" borderId="2" xfId="1" applyFont="1" applyFill="1" applyBorder="1" applyAlignment="1">
      <alignment horizontal="center" vertical="center"/>
    </xf>
    <xf numFmtId="179" fontId="20" fillId="3" borderId="2" xfId="1" applyNumberFormat="1" applyFont="1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17" fillId="3" borderId="18" xfId="5" applyFont="1" applyFill="1" applyBorder="1" applyAlignment="1">
      <alignment horizontal="center" vertical="center"/>
    </xf>
    <xf numFmtId="178" fontId="17" fillId="3" borderId="18" xfId="5" applyNumberFormat="1" applyFont="1" applyFill="1" applyBorder="1" applyAlignment="1">
      <alignment vertical="center"/>
    </xf>
    <xf numFmtId="178" fontId="14" fillId="3" borderId="18" xfId="5" applyNumberFormat="1" applyFont="1" applyFill="1" applyBorder="1" applyAlignment="1">
      <alignment vertical="center"/>
    </xf>
    <xf numFmtId="0" fontId="17" fillId="3" borderId="18" xfId="5" applyFont="1" applyFill="1" applyBorder="1" applyAlignment="1">
      <alignment horizontal="right" vertical="center"/>
    </xf>
    <xf numFmtId="0" fontId="17" fillId="0" borderId="7" xfId="5" applyFont="1" applyBorder="1" applyAlignment="1">
      <alignment horizontal="left" vertical="center" indent="1"/>
    </xf>
    <xf numFmtId="0" fontId="17" fillId="0" borderId="7" xfId="5" applyFont="1" applyBorder="1" applyAlignment="1">
      <alignment horizontal="center" vertical="center"/>
    </xf>
    <xf numFmtId="0" fontId="17" fillId="0" borderId="7" xfId="5" applyFont="1" applyFill="1" applyBorder="1" applyAlignment="1">
      <alignment horizontal="center" vertical="center"/>
    </xf>
    <xf numFmtId="178" fontId="17" fillId="0" borderId="7" xfId="5" applyNumberFormat="1" applyFont="1" applyBorder="1" applyAlignment="1">
      <alignment vertical="center"/>
    </xf>
    <xf numFmtId="178" fontId="14" fillId="0" borderId="7" xfId="5" applyNumberFormat="1" applyFont="1" applyFill="1" applyBorder="1" applyAlignment="1">
      <alignment vertical="center"/>
    </xf>
    <xf numFmtId="178" fontId="17" fillId="0" borderId="7" xfId="5" applyNumberFormat="1" applyFont="1" applyFill="1" applyBorder="1" applyAlignment="1">
      <alignment vertical="center"/>
    </xf>
    <xf numFmtId="0" fontId="17" fillId="0" borderId="7" xfId="5" applyFont="1" applyFill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8" fontId="16" fillId="0" borderId="9" xfId="5" applyNumberFormat="1" applyFont="1" applyFill="1" applyBorder="1" applyAlignment="1">
      <alignment horizontal="center" vertical="center"/>
    </xf>
    <xf numFmtId="0" fontId="14" fillId="0" borderId="9" xfId="5" applyFont="1" applyFill="1" applyBorder="1" applyAlignment="1">
      <alignment horizontal="center" vertical="center"/>
    </xf>
    <xf numFmtId="0" fontId="14" fillId="0" borderId="9" xfId="5" applyNumberFormat="1" applyFont="1" applyFill="1" applyBorder="1" applyAlignment="1">
      <alignment horizontal="center" vertical="center"/>
    </xf>
    <xf numFmtId="178" fontId="14" fillId="0" borderId="9" xfId="5" applyNumberFormat="1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3" fillId="0" borderId="2" xfId="2" quotePrefix="1" applyFont="1" applyBorder="1" applyAlignment="1">
      <alignment horizontal="distributed" vertical="center" wrapText="1" indent="3"/>
    </xf>
    <xf numFmtId="0" fontId="3" fillId="0" borderId="3" xfId="2" quotePrefix="1" applyFont="1" applyBorder="1" applyAlignment="1">
      <alignment horizontal="center" vertical="center" wrapText="1"/>
    </xf>
    <xf numFmtId="0" fontId="3" fillId="0" borderId="4" xfId="2" quotePrefix="1" applyFont="1" applyBorder="1" applyAlignment="1">
      <alignment horizontal="center" vertical="center" wrapText="1"/>
    </xf>
    <xf numFmtId="0" fontId="3" fillId="0" borderId="5" xfId="2" quotePrefix="1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0" xfId="2" quotePrefix="1" applyFont="1" applyAlignment="1">
      <alignment vertical="center"/>
    </xf>
    <xf numFmtId="0" fontId="5" fillId="2" borderId="2" xfId="2" quotePrefix="1" applyFont="1" applyFill="1" applyBorder="1" applyAlignment="1">
      <alignment horizontal="center" vertical="center" wrapText="1"/>
    </xf>
    <xf numFmtId="0" fontId="3" fillId="0" borderId="2" xfId="2" quotePrefix="1" applyFont="1" applyBorder="1" applyAlignment="1">
      <alignment horizontal="distributed" vertical="center" wrapText="1"/>
    </xf>
    <xf numFmtId="0" fontId="14" fillId="0" borderId="6" xfId="5" applyFont="1" applyFill="1" applyBorder="1" applyAlignment="1">
      <alignment horizontal="center" vertical="center"/>
    </xf>
    <xf numFmtId="0" fontId="14" fillId="0" borderId="8" xfId="5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7" fillId="3" borderId="16" xfId="5" applyFont="1" applyFill="1" applyBorder="1" applyAlignment="1">
      <alignment horizontal="center" vertical="center"/>
    </xf>
    <xf numFmtId="0" fontId="17" fillId="3" borderId="17" xfId="5" applyFont="1" applyFill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2" fillId="0" borderId="1" xfId="4" applyNumberFormat="1" applyFont="1" applyBorder="1" applyAlignment="1">
      <alignment horizontal="left" vertical="center"/>
    </xf>
    <xf numFmtId="0" fontId="14" fillId="0" borderId="7" xfId="5" applyFont="1" applyFill="1" applyBorder="1" applyAlignment="1">
      <alignment horizontal="center" vertical="center"/>
    </xf>
    <xf numFmtId="0" fontId="14" fillId="0" borderId="6" xfId="5" applyNumberFormat="1" applyFont="1" applyFill="1" applyBorder="1" applyAlignment="1">
      <alignment horizontal="center" vertical="center"/>
    </xf>
    <xf numFmtId="0" fontId="14" fillId="0" borderId="7" xfId="5" applyNumberFormat="1" applyFont="1" applyFill="1" applyBorder="1" applyAlignment="1">
      <alignment horizontal="center" vertical="center"/>
    </xf>
    <xf numFmtId="178" fontId="14" fillId="0" borderId="3" xfId="5" applyNumberFormat="1" applyFont="1" applyFill="1" applyBorder="1" applyAlignment="1">
      <alignment horizontal="center" vertical="center"/>
    </xf>
    <xf numFmtId="178" fontId="14" fillId="0" borderId="5" xfId="5" applyNumberFormat="1" applyFont="1" applyFill="1" applyBorder="1" applyAlignment="1">
      <alignment horizontal="center" vertical="center"/>
    </xf>
    <xf numFmtId="178" fontId="14" fillId="0" borderId="2" xfId="5" applyNumberFormat="1" applyFont="1" applyFill="1" applyBorder="1" applyAlignment="1">
      <alignment horizontal="center" vertical="center"/>
    </xf>
    <xf numFmtId="3" fontId="20" fillId="3" borderId="11" xfId="1" applyNumberFormat="1" applyFont="1" applyFill="1" applyBorder="1" applyAlignment="1">
      <alignment horizontal="center" vertical="center"/>
    </xf>
    <xf numFmtId="3" fontId="20" fillId="3" borderId="11" xfId="0" applyNumberFormat="1" applyFont="1" applyFill="1" applyBorder="1" applyAlignment="1">
      <alignment horizontal="center" vertical="center"/>
    </xf>
    <xf numFmtId="41" fontId="20" fillId="3" borderId="12" xfId="1" applyFont="1" applyFill="1" applyBorder="1" applyAlignment="1">
      <alignment horizontal="center" vertical="center"/>
    </xf>
    <xf numFmtId="41" fontId="20" fillId="3" borderId="15" xfId="1" applyFont="1" applyFill="1" applyBorder="1" applyAlignment="1">
      <alignment horizontal="center" vertical="center"/>
    </xf>
    <xf numFmtId="0" fontId="20" fillId="3" borderId="10" xfId="0" applyNumberFormat="1" applyFont="1" applyFill="1" applyBorder="1" applyAlignment="1">
      <alignment horizontal="center" vertical="center"/>
    </xf>
    <xf numFmtId="0" fontId="20" fillId="3" borderId="13" xfId="0" applyNumberFormat="1" applyFont="1" applyFill="1" applyBorder="1" applyAlignment="1">
      <alignment horizontal="center" vertical="center"/>
    </xf>
    <xf numFmtId="0" fontId="20" fillId="3" borderId="11" xfId="0" applyNumberFormat="1" applyFont="1" applyFill="1" applyBorder="1" applyAlignment="1">
      <alignment horizontal="center" vertical="center"/>
    </xf>
    <xf numFmtId="0" fontId="20" fillId="3" borderId="14" xfId="0" applyNumberFormat="1" applyFont="1" applyFill="1" applyBorder="1" applyAlignment="1">
      <alignment horizontal="center" vertical="center"/>
    </xf>
    <xf numFmtId="0" fontId="20" fillId="3" borderId="11" xfId="0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</cellXfs>
  <cellStyles count="6">
    <cellStyle name="쉼표 [0]" xfId="1" builtinId="6"/>
    <cellStyle name="표준" xfId="0" builtinId="0"/>
    <cellStyle name="표준 2 2 2" xfId="5"/>
    <cellStyle name="표준 6" xfId="2"/>
    <cellStyle name="표준_견적서" xfId="4"/>
    <cellStyle name="표준_저체온 수술실 발주 내역 (19차현대 단가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A5" zoomScale="76" zoomScaleNormal="76" workbookViewId="0">
      <selection activeCell="E36" sqref="E36"/>
    </sheetView>
  </sheetViews>
  <sheetFormatPr defaultRowHeight="17.399999999999999" x14ac:dyDescent="0.4"/>
  <cols>
    <col min="1" max="1" width="8.8984375" customWidth="1"/>
    <col min="2" max="2" width="6.69921875" bestFit="1" customWidth="1"/>
    <col min="3" max="3" width="33.8984375" bestFit="1" customWidth="1"/>
    <col min="4" max="4" width="31" customWidth="1"/>
    <col min="5" max="5" width="31.59765625" customWidth="1"/>
    <col min="6" max="6" width="21.09765625" customWidth="1"/>
    <col min="11" max="11" width="14.69921875" customWidth="1"/>
  </cols>
  <sheetData>
    <row r="1" spans="1:11" ht="20.399999999999999" x14ac:dyDescent="0.4">
      <c r="A1" s="69" t="s">
        <v>0</v>
      </c>
      <c r="B1" s="69"/>
      <c r="C1" s="69"/>
      <c r="D1" s="69"/>
      <c r="E1" s="69"/>
      <c r="F1" s="69"/>
    </row>
    <row r="2" spans="1:11" ht="20.399999999999999" x14ac:dyDescent="0.4">
      <c r="A2" s="8"/>
      <c r="B2" s="8"/>
      <c r="C2" s="8"/>
      <c r="D2" s="8"/>
      <c r="E2" s="8"/>
      <c r="F2" s="8"/>
    </row>
    <row r="3" spans="1:11" x14ac:dyDescent="0.4">
      <c r="A3" s="70" t="s">
        <v>128</v>
      </c>
      <c r="B3" s="70"/>
      <c r="C3" s="70"/>
      <c r="D3" s="70"/>
      <c r="E3" s="1"/>
      <c r="F3" s="2"/>
    </row>
    <row r="4" spans="1:11" x14ac:dyDescent="0.4">
      <c r="A4" s="71" t="s">
        <v>1</v>
      </c>
      <c r="B4" s="71"/>
      <c r="C4" s="71"/>
      <c r="D4" s="3" t="s">
        <v>2</v>
      </c>
      <c r="E4" s="3" t="s">
        <v>3</v>
      </c>
      <c r="F4" s="3" t="s">
        <v>4</v>
      </c>
    </row>
    <row r="5" spans="1:11" x14ac:dyDescent="0.4">
      <c r="A5" s="72" t="s">
        <v>115</v>
      </c>
      <c r="B5" s="72" t="s">
        <v>47</v>
      </c>
      <c r="C5" s="4" t="s">
        <v>5</v>
      </c>
      <c r="D5" s="5">
        <f>공종집계표!G16</f>
        <v>38140240</v>
      </c>
      <c r="E5" s="6" t="s">
        <v>6</v>
      </c>
      <c r="F5" s="6" t="s">
        <v>6</v>
      </c>
      <c r="K5" s="49"/>
    </row>
    <row r="6" spans="1:11" x14ac:dyDescent="0.4">
      <c r="A6" s="72"/>
      <c r="B6" s="72"/>
      <c r="C6" s="4" t="s">
        <v>7</v>
      </c>
      <c r="D6" s="5">
        <v>0</v>
      </c>
      <c r="E6" s="6" t="s">
        <v>6</v>
      </c>
      <c r="F6" s="6" t="s">
        <v>6</v>
      </c>
    </row>
    <row r="7" spans="1:11" x14ac:dyDescent="0.4">
      <c r="A7" s="72"/>
      <c r="B7" s="72"/>
      <c r="C7" s="4" t="s">
        <v>8</v>
      </c>
      <c r="D7" s="5">
        <v>0</v>
      </c>
      <c r="E7" s="6" t="s">
        <v>6</v>
      </c>
      <c r="F7" s="6" t="s">
        <v>6</v>
      </c>
    </row>
    <row r="8" spans="1:11" x14ac:dyDescent="0.4">
      <c r="A8" s="72"/>
      <c r="B8" s="72"/>
      <c r="C8" s="4" t="s">
        <v>9</v>
      </c>
      <c r="D8" s="5">
        <f>TRUNC(D5+D6-D7, 0)</f>
        <v>38140240</v>
      </c>
      <c r="E8" s="6" t="s">
        <v>6</v>
      </c>
      <c r="F8" s="6" t="s">
        <v>6</v>
      </c>
    </row>
    <row r="9" spans="1:11" x14ac:dyDescent="0.4">
      <c r="A9" s="72"/>
      <c r="B9" s="72" t="s">
        <v>48</v>
      </c>
      <c r="C9" s="4" t="s">
        <v>10</v>
      </c>
      <c r="D9" s="5">
        <f>공종집계표!I16</f>
        <v>7600000</v>
      </c>
      <c r="E9" s="6" t="s">
        <v>6</v>
      </c>
      <c r="F9" s="6" t="s">
        <v>6</v>
      </c>
    </row>
    <row r="10" spans="1:11" x14ac:dyDescent="0.4">
      <c r="A10" s="72"/>
      <c r="B10" s="72"/>
      <c r="C10" s="4" t="s">
        <v>11</v>
      </c>
      <c r="D10" s="5">
        <f>TRUNC(D9*0.108, 0)</f>
        <v>820800</v>
      </c>
      <c r="E10" s="6" t="s">
        <v>12</v>
      </c>
      <c r="F10" s="6" t="s">
        <v>6</v>
      </c>
    </row>
    <row r="11" spans="1:11" x14ac:dyDescent="0.4">
      <c r="A11" s="72"/>
      <c r="B11" s="72"/>
      <c r="C11" s="4" t="s">
        <v>9</v>
      </c>
      <c r="D11" s="5">
        <f>TRUNC(D9+D10, 0)</f>
        <v>8420800</v>
      </c>
      <c r="E11" s="6" t="s">
        <v>6</v>
      </c>
      <c r="F11" s="6" t="s">
        <v>6</v>
      </c>
    </row>
    <row r="12" spans="1:11" x14ac:dyDescent="0.4">
      <c r="A12" s="72"/>
      <c r="B12" s="72" t="s">
        <v>13</v>
      </c>
      <c r="C12" s="4" t="s">
        <v>14</v>
      </c>
      <c r="D12" s="5">
        <v>0</v>
      </c>
      <c r="E12" s="6" t="s">
        <v>6</v>
      </c>
      <c r="F12" s="6" t="s">
        <v>6</v>
      </c>
    </row>
    <row r="13" spans="1:11" x14ac:dyDescent="0.4">
      <c r="A13" s="72"/>
      <c r="B13" s="72"/>
      <c r="C13" s="4" t="s">
        <v>15</v>
      </c>
      <c r="D13" s="5"/>
      <c r="E13" s="6" t="s">
        <v>6</v>
      </c>
      <c r="F13" s="6" t="s">
        <v>6</v>
      </c>
    </row>
    <row r="14" spans="1:11" x14ac:dyDescent="0.4">
      <c r="A14" s="72"/>
      <c r="B14" s="72"/>
      <c r="C14" s="4" t="s">
        <v>16</v>
      </c>
      <c r="D14" s="5">
        <f>TRUNC(D11*0.0375, 0)</f>
        <v>315780</v>
      </c>
      <c r="E14" s="6" t="s">
        <v>129</v>
      </c>
      <c r="F14" s="6" t="s">
        <v>6</v>
      </c>
    </row>
    <row r="15" spans="1:11" x14ac:dyDescent="0.4">
      <c r="A15" s="72"/>
      <c r="B15" s="72"/>
      <c r="C15" s="4" t="s">
        <v>17</v>
      </c>
      <c r="D15" s="5">
        <f>TRUNC(D11*0.0087, 0)</f>
        <v>73260</v>
      </c>
      <c r="E15" s="6" t="s">
        <v>18</v>
      </c>
      <c r="F15" s="6" t="s">
        <v>6</v>
      </c>
    </row>
    <row r="16" spans="1:11" x14ac:dyDescent="0.4">
      <c r="A16" s="72"/>
      <c r="B16" s="72"/>
      <c r="C16" s="4" t="s">
        <v>19</v>
      </c>
      <c r="D16" s="5">
        <f>TRUNC(D9*0.0323, 0)</f>
        <v>245480</v>
      </c>
      <c r="E16" s="6" t="s">
        <v>130</v>
      </c>
      <c r="F16" s="6" t="s">
        <v>20</v>
      </c>
    </row>
    <row r="17" spans="1:6" x14ac:dyDescent="0.4">
      <c r="A17" s="72"/>
      <c r="B17" s="72"/>
      <c r="C17" s="4" t="s">
        <v>21</v>
      </c>
      <c r="D17" s="5">
        <f>TRUNC(D9*0.045, 0)</f>
        <v>342000</v>
      </c>
      <c r="E17" s="6" t="s">
        <v>131</v>
      </c>
      <c r="F17" s="6" t="s">
        <v>20</v>
      </c>
    </row>
    <row r="18" spans="1:6" x14ac:dyDescent="0.4">
      <c r="A18" s="72"/>
      <c r="B18" s="72"/>
      <c r="C18" s="4" t="s">
        <v>22</v>
      </c>
      <c r="D18" s="5">
        <f>TRUNC(D16*0.0851, 0)</f>
        <v>20890</v>
      </c>
      <c r="E18" s="6" t="s">
        <v>132</v>
      </c>
      <c r="F18" s="6" t="s">
        <v>20</v>
      </c>
    </row>
    <row r="19" spans="1:6" x14ac:dyDescent="0.4">
      <c r="A19" s="72"/>
      <c r="B19" s="72"/>
      <c r="C19" s="4" t="s">
        <v>23</v>
      </c>
      <c r="D19" s="5">
        <v>0</v>
      </c>
      <c r="E19" s="6" t="s">
        <v>24</v>
      </c>
      <c r="F19" s="6" t="s">
        <v>25</v>
      </c>
    </row>
    <row r="20" spans="1:6" x14ac:dyDescent="0.4">
      <c r="A20" s="72"/>
      <c r="B20" s="72"/>
      <c r="C20" s="4" t="s">
        <v>26</v>
      </c>
      <c r="D20" s="5">
        <f>(D5+D9)*0.0309</f>
        <v>1413373.416</v>
      </c>
      <c r="E20" s="6" t="s">
        <v>133</v>
      </c>
      <c r="F20" s="6" t="s">
        <v>27</v>
      </c>
    </row>
    <row r="21" spans="1:6" x14ac:dyDescent="0.4">
      <c r="A21" s="72"/>
      <c r="B21" s="72"/>
      <c r="C21" s="4" t="s">
        <v>28</v>
      </c>
      <c r="D21" s="5">
        <f>(D5+D9+D13)*0.003</f>
        <v>137220.72</v>
      </c>
      <c r="E21" s="6" t="s">
        <v>29</v>
      </c>
      <c r="F21" s="6" t="s">
        <v>6</v>
      </c>
    </row>
    <row r="22" spans="1:6" x14ac:dyDescent="0.4">
      <c r="A22" s="72"/>
      <c r="B22" s="72"/>
      <c r="C22" s="4" t="s">
        <v>30</v>
      </c>
      <c r="D22" s="5">
        <f>(D5+D11)*0.03</f>
        <v>1396831.2</v>
      </c>
      <c r="E22" s="6" t="s">
        <v>121</v>
      </c>
      <c r="F22" s="6" t="s">
        <v>6</v>
      </c>
    </row>
    <row r="23" spans="1:6" x14ac:dyDescent="0.4">
      <c r="A23" s="72"/>
      <c r="B23" s="72"/>
      <c r="C23" s="4" t="s">
        <v>31</v>
      </c>
      <c r="D23" s="5">
        <v>0</v>
      </c>
      <c r="E23" s="6" t="s">
        <v>32</v>
      </c>
      <c r="F23" s="6" t="s">
        <v>33</v>
      </c>
    </row>
    <row r="24" spans="1:6" x14ac:dyDescent="0.4">
      <c r="A24" s="72"/>
      <c r="B24" s="72"/>
      <c r="C24" s="7" t="s">
        <v>34</v>
      </c>
      <c r="D24" s="5">
        <f>TRUNC((D8+D9+D12+D13)*0.0011, 0)</f>
        <v>50314</v>
      </c>
      <c r="E24" s="6" t="s">
        <v>117</v>
      </c>
      <c r="F24" s="6" t="s">
        <v>118</v>
      </c>
    </row>
    <row r="25" spans="1:6" x14ac:dyDescent="0.4">
      <c r="A25" s="72"/>
      <c r="B25" s="72"/>
      <c r="C25" s="4" t="s">
        <v>9</v>
      </c>
      <c r="D25" s="5">
        <f>TRUNC(D12+D13+D14+D15+D16+D17+D19+D20+D18+D22+D21+D24, 0)</f>
        <v>3995149</v>
      </c>
      <c r="E25" s="6" t="s">
        <v>6</v>
      </c>
      <c r="F25" s="6" t="s">
        <v>6</v>
      </c>
    </row>
    <row r="26" spans="1:6" x14ac:dyDescent="0.4">
      <c r="A26" s="66" t="s">
        <v>35</v>
      </c>
      <c r="B26" s="67"/>
      <c r="C26" s="68"/>
      <c r="D26" s="5">
        <f>TRUNC(D8+D11+D25, 0)</f>
        <v>50556189</v>
      </c>
      <c r="E26" s="6" t="s">
        <v>6</v>
      </c>
      <c r="F26" s="6" t="s">
        <v>6</v>
      </c>
    </row>
    <row r="27" spans="1:6" x14ac:dyDescent="0.4">
      <c r="A27" s="65" t="s">
        <v>36</v>
      </c>
      <c r="B27" s="65"/>
      <c r="C27" s="65"/>
      <c r="D27" s="5">
        <f>TRUNC(D26*0.03, 0)</f>
        <v>1516685</v>
      </c>
      <c r="E27" s="6" t="s">
        <v>44</v>
      </c>
      <c r="F27" s="6" t="s">
        <v>6</v>
      </c>
    </row>
    <row r="28" spans="1:6" x14ac:dyDescent="0.4">
      <c r="A28" s="65" t="s">
        <v>37</v>
      </c>
      <c r="B28" s="65"/>
      <c r="C28" s="65"/>
      <c r="D28" s="5">
        <f>TRUNC((D11+D25+D27)*0.08, 0)</f>
        <v>1114610</v>
      </c>
      <c r="E28" s="6" t="s">
        <v>45</v>
      </c>
      <c r="F28" s="6" t="s">
        <v>6</v>
      </c>
    </row>
    <row r="29" spans="1:6" x14ac:dyDescent="0.4">
      <c r="A29" s="65" t="s">
        <v>38</v>
      </c>
      <c r="B29" s="65"/>
      <c r="C29" s="65"/>
      <c r="D29" s="5">
        <v>0</v>
      </c>
      <c r="E29" s="6" t="s">
        <v>6</v>
      </c>
      <c r="F29" s="6" t="s">
        <v>6</v>
      </c>
    </row>
    <row r="30" spans="1:6" x14ac:dyDescent="0.4">
      <c r="A30" s="65" t="s">
        <v>39</v>
      </c>
      <c r="B30" s="65"/>
      <c r="C30" s="65"/>
      <c r="D30" s="5">
        <f>TRUNC(D26+D27+D28+D29, 0)</f>
        <v>53187484</v>
      </c>
      <c r="E30" s="6" t="s">
        <v>6</v>
      </c>
      <c r="F30" s="6" t="s">
        <v>6</v>
      </c>
    </row>
    <row r="31" spans="1:6" x14ac:dyDescent="0.4">
      <c r="A31" s="65" t="s">
        <v>40</v>
      </c>
      <c r="B31" s="65"/>
      <c r="C31" s="65"/>
      <c r="D31" s="5">
        <f>TRUNC(D30*0.1, 0)</f>
        <v>5318748</v>
      </c>
      <c r="E31" s="6" t="s">
        <v>41</v>
      </c>
      <c r="F31" s="6" t="s">
        <v>6</v>
      </c>
    </row>
    <row r="32" spans="1:6" x14ac:dyDescent="0.4">
      <c r="A32" s="65" t="s">
        <v>42</v>
      </c>
      <c r="B32" s="65"/>
      <c r="C32" s="65"/>
      <c r="D32" s="5">
        <f>SUM(D30:D31)</f>
        <v>58506232</v>
      </c>
      <c r="E32" s="6" t="s">
        <v>6</v>
      </c>
      <c r="F32" s="6"/>
    </row>
    <row r="33" spans="1:6" x14ac:dyDescent="0.4">
      <c r="A33" s="65" t="s">
        <v>43</v>
      </c>
      <c r="B33" s="65"/>
      <c r="C33" s="65"/>
      <c r="D33" s="5">
        <f>TRUNC(D32, -1)</f>
        <v>58506230</v>
      </c>
      <c r="E33" s="6" t="s">
        <v>6</v>
      </c>
      <c r="F33" s="6" t="s">
        <v>46</v>
      </c>
    </row>
    <row r="35" spans="1:6" x14ac:dyDescent="0.4">
      <c r="E35" s="64">
        <f>D33-공종집계표!M16</f>
        <v>12765990</v>
      </c>
    </row>
    <row r="38" spans="1:6" x14ac:dyDescent="0.4">
      <c r="E38" s="64"/>
    </row>
  </sheetData>
  <mergeCells count="15">
    <mergeCell ref="A1:F1"/>
    <mergeCell ref="A3:D3"/>
    <mergeCell ref="A4:C4"/>
    <mergeCell ref="A5:A25"/>
    <mergeCell ref="B5:B8"/>
    <mergeCell ref="B9:B11"/>
    <mergeCell ref="B12:B25"/>
    <mergeCell ref="A32:C32"/>
    <mergeCell ref="A33:C33"/>
    <mergeCell ref="A26:C26"/>
    <mergeCell ref="A27:C27"/>
    <mergeCell ref="A28:C28"/>
    <mergeCell ref="A29:C29"/>
    <mergeCell ref="A30:C30"/>
    <mergeCell ref="A31:C31"/>
  </mergeCells>
  <phoneticPr fontId="2" type="noConversion"/>
  <pageMargins left="0.51181102362204722" right="0.51181102362204722" top="0.74803149606299213" bottom="0.55118110236220474" header="0.11811023622047245" footer="0.11811023622047245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topLeftCell="A2" zoomScaleNormal="100" workbookViewId="0">
      <selection activeCell="B8" sqref="B8"/>
    </sheetView>
  </sheetViews>
  <sheetFormatPr defaultRowHeight="17.399999999999999" x14ac:dyDescent="0.4"/>
  <cols>
    <col min="1" max="1" width="5.69921875" customWidth="1"/>
    <col min="2" max="2" width="33.69921875" customWidth="1"/>
    <col min="6" max="6" width="9.5" customWidth="1"/>
    <col min="7" max="7" width="12.5" customWidth="1"/>
    <col min="9" max="9" width="10.3984375" bestFit="1" customWidth="1"/>
    <col min="13" max="13" width="14.09765625" customWidth="1"/>
  </cols>
  <sheetData>
    <row r="1" spans="1:14" ht="30.6" x14ac:dyDescent="0.4">
      <c r="B1" s="79" t="s">
        <v>49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x14ac:dyDescent="0.4">
      <c r="B2" s="80" t="s">
        <v>119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x14ac:dyDescent="0.4">
      <c r="A3" s="75" t="s">
        <v>109</v>
      </c>
      <c r="B3" s="73" t="s">
        <v>50</v>
      </c>
      <c r="C3" s="73" t="s">
        <v>51</v>
      </c>
      <c r="D3" s="82" t="s">
        <v>52</v>
      </c>
      <c r="E3" s="82" t="s">
        <v>53</v>
      </c>
      <c r="F3" s="84" t="s">
        <v>54</v>
      </c>
      <c r="G3" s="85"/>
      <c r="H3" s="84" t="s">
        <v>55</v>
      </c>
      <c r="I3" s="85"/>
      <c r="J3" s="84" t="s">
        <v>56</v>
      </c>
      <c r="K3" s="85"/>
      <c r="L3" s="86" t="s">
        <v>57</v>
      </c>
      <c r="M3" s="86"/>
      <c r="N3" s="73" t="s">
        <v>58</v>
      </c>
    </row>
    <row r="4" spans="1:14" x14ac:dyDescent="0.4">
      <c r="A4" s="76"/>
      <c r="B4" s="81"/>
      <c r="C4" s="81"/>
      <c r="D4" s="83"/>
      <c r="E4" s="83"/>
      <c r="F4" s="9" t="s">
        <v>59</v>
      </c>
      <c r="G4" s="9" t="s">
        <v>60</v>
      </c>
      <c r="H4" s="9" t="s">
        <v>59</v>
      </c>
      <c r="I4" s="9" t="s">
        <v>60</v>
      </c>
      <c r="J4" s="9" t="s">
        <v>59</v>
      </c>
      <c r="K4" s="9" t="s">
        <v>60</v>
      </c>
      <c r="L4" s="9" t="s">
        <v>59</v>
      </c>
      <c r="M4" s="9" t="s">
        <v>60</v>
      </c>
      <c r="N4" s="74"/>
    </row>
    <row r="5" spans="1:14" x14ac:dyDescent="0.4">
      <c r="A5" s="58"/>
      <c r="B5" s="61" t="s">
        <v>120</v>
      </c>
      <c r="C5" s="61"/>
      <c r="D5" s="62"/>
      <c r="E5" s="62"/>
      <c r="F5" s="63"/>
      <c r="G5" s="63"/>
      <c r="H5" s="63"/>
      <c r="I5" s="63"/>
      <c r="J5" s="63"/>
      <c r="K5" s="63"/>
      <c r="L5" s="63"/>
      <c r="M5" s="63"/>
      <c r="N5" s="10"/>
    </row>
    <row r="6" spans="1:14" x14ac:dyDescent="0.4">
      <c r="A6" s="58">
        <v>1</v>
      </c>
      <c r="B6" s="11" t="s">
        <v>112</v>
      </c>
      <c r="C6" s="12"/>
      <c r="D6" s="12"/>
      <c r="E6" s="13">
        <v>1</v>
      </c>
      <c r="F6" s="14"/>
      <c r="G6" s="14">
        <f>'내역서(기계실)'!L22</f>
        <v>18480000</v>
      </c>
      <c r="H6" s="14"/>
      <c r="I6" s="14"/>
      <c r="J6" s="14"/>
      <c r="K6" s="14"/>
      <c r="L6" s="14"/>
      <c r="M6" s="14">
        <f>G6+I6+K6</f>
        <v>18480000</v>
      </c>
      <c r="N6" s="60"/>
    </row>
    <row r="7" spans="1:14" x14ac:dyDescent="0.4">
      <c r="A7" s="59"/>
      <c r="B7" s="15" t="s">
        <v>113</v>
      </c>
      <c r="C7" s="16"/>
      <c r="D7" s="16"/>
      <c r="E7" s="13">
        <v>1</v>
      </c>
      <c r="F7" s="17"/>
      <c r="G7" s="14">
        <f>'내역서(출입구)'!L22</f>
        <v>1220000</v>
      </c>
      <c r="H7" s="14"/>
      <c r="I7" s="14"/>
      <c r="J7" s="14"/>
      <c r="K7" s="14"/>
      <c r="L7" s="18"/>
      <c r="M7" s="14">
        <f t="shared" ref="M7:M10" si="0">G7+I7+K7</f>
        <v>1220000</v>
      </c>
      <c r="N7" s="19"/>
    </row>
    <row r="8" spans="1:14" x14ac:dyDescent="0.4">
      <c r="A8" s="59">
        <v>2</v>
      </c>
      <c r="B8" s="20" t="s">
        <v>114</v>
      </c>
      <c r="C8" s="21"/>
      <c r="D8" s="16"/>
      <c r="E8" s="13">
        <v>1</v>
      </c>
      <c r="F8" s="17"/>
      <c r="G8" s="14">
        <f>'내역서(카) '!L12</f>
        <v>17090240</v>
      </c>
      <c r="H8" s="14"/>
      <c r="I8" s="14"/>
      <c r="J8" s="14"/>
      <c r="K8" s="14"/>
      <c r="L8" s="14"/>
      <c r="M8" s="14">
        <f t="shared" si="0"/>
        <v>17090240</v>
      </c>
      <c r="N8" s="22"/>
    </row>
    <row r="9" spans="1:14" x14ac:dyDescent="0.4">
      <c r="A9" s="59">
        <v>3</v>
      </c>
      <c r="B9" s="23" t="s">
        <v>110</v>
      </c>
      <c r="C9" s="24"/>
      <c r="D9" s="25"/>
      <c r="E9" s="13">
        <v>1</v>
      </c>
      <c r="F9" s="27"/>
      <c r="G9" s="27">
        <f>'내역서(표시기류) '!L11</f>
        <v>1350000</v>
      </c>
      <c r="H9" s="27"/>
      <c r="I9" s="27"/>
      <c r="J9" s="27"/>
      <c r="K9" s="27"/>
      <c r="L9" s="27"/>
      <c r="M9" s="14">
        <f t="shared" si="0"/>
        <v>1350000</v>
      </c>
      <c r="N9" s="29"/>
    </row>
    <row r="10" spans="1:14" x14ac:dyDescent="0.4">
      <c r="A10" s="59">
        <v>4</v>
      </c>
      <c r="B10" s="23" t="s">
        <v>111</v>
      </c>
      <c r="C10" s="24"/>
      <c r="D10" s="25"/>
      <c r="E10" s="26"/>
      <c r="F10" s="27"/>
      <c r="G10" s="27"/>
      <c r="H10" s="27"/>
      <c r="I10" s="27">
        <f>'내역서(인건비) '!L11</f>
        <v>7600000</v>
      </c>
      <c r="J10" s="27"/>
      <c r="K10" s="27"/>
      <c r="L10" s="27"/>
      <c r="M10" s="14">
        <f t="shared" si="0"/>
        <v>7600000</v>
      </c>
      <c r="N10" s="29"/>
    </row>
    <row r="11" spans="1:14" x14ac:dyDescent="0.4">
      <c r="A11" s="59"/>
      <c r="B11" s="23"/>
      <c r="C11" s="24"/>
      <c r="D11" s="25"/>
      <c r="E11" s="26"/>
      <c r="F11" s="27"/>
      <c r="G11" s="27"/>
      <c r="H11" s="27"/>
      <c r="I11" s="27"/>
      <c r="J11" s="27"/>
      <c r="K11" s="27"/>
      <c r="L11" s="27"/>
      <c r="M11" s="28"/>
      <c r="N11" s="29"/>
    </row>
    <row r="12" spans="1:14" x14ac:dyDescent="0.4">
      <c r="A12" s="59"/>
      <c r="B12" s="23"/>
      <c r="C12" s="24"/>
      <c r="D12" s="25"/>
      <c r="E12" s="25"/>
      <c r="F12" s="27"/>
      <c r="G12" s="28"/>
      <c r="H12" s="30"/>
      <c r="I12" s="27"/>
      <c r="J12" s="30"/>
      <c r="K12" s="28"/>
      <c r="L12" s="30"/>
      <c r="M12" s="28"/>
      <c r="N12" s="31"/>
    </row>
    <row r="13" spans="1:14" x14ac:dyDescent="0.4">
      <c r="A13" s="59"/>
      <c r="B13" s="23"/>
      <c r="C13" s="24"/>
      <c r="D13" s="25"/>
      <c r="E13" s="25"/>
      <c r="F13" s="27"/>
      <c r="G13" s="28"/>
      <c r="H13" s="30"/>
      <c r="I13" s="27"/>
      <c r="J13" s="30"/>
      <c r="K13" s="28"/>
      <c r="L13" s="30"/>
      <c r="M13" s="28"/>
      <c r="N13" s="31"/>
    </row>
    <row r="14" spans="1:14" x14ac:dyDescent="0.4">
      <c r="A14" s="59"/>
      <c r="B14" s="23"/>
      <c r="C14" s="24"/>
      <c r="D14" s="24"/>
      <c r="E14" s="24"/>
      <c r="F14" s="27"/>
      <c r="G14" s="28"/>
      <c r="H14" s="27"/>
      <c r="I14" s="27"/>
      <c r="J14" s="27"/>
      <c r="K14" s="28"/>
      <c r="L14" s="27"/>
      <c r="M14" s="28"/>
      <c r="N14" s="29"/>
    </row>
    <row r="15" spans="1:14" x14ac:dyDescent="0.4">
      <c r="A15" s="46"/>
      <c r="B15" s="51"/>
      <c r="C15" s="52"/>
      <c r="D15" s="53"/>
      <c r="E15" s="53"/>
      <c r="F15" s="54"/>
      <c r="G15" s="55"/>
      <c r="H15" s="56"/>
      <c r="I15" s="54"/>
      <c r="J15" s="56"/>
      <c r="K15" s="55"/>
      <c r="L15" s="56"/>
      <c r="M15" s="55"/>
      <c r="N15" s="57"/>
    </row>
    <row r="16" spans="1:14" x14ac:dyDescent="0.4">
      <c r="A16" s="77" t="s">
        <v>61</v>
      </c>
      <c r="B16" s="78"/>
      <c r="C16" s="47"/>
      <c r="D16" s="47"/>
      <c r="E16" s="47"/>
      <c r="F16" s="48"/>
      <c r="G16" s="49">
        <f>SUM(G6:G15)</f>
        <v>38140240</v>
      </c>
      <c r="H16" s="48"/>
      <c r="I16" s="49">
        <f>SUM(I6:I15)</f>
        <v>7600000</v>
      </c>
      <c r="J16" s="48"/>
      <c r="K16" s="49"/>
      <c r="L16" s="48"/>
      <c r="M16" s="49">
        <f>SUM(M6:M10)</f>
        <v>45740240</v>
      </c>
      <c r="N16" s="50"/>
    </row>
  </sheetData>
  <mergeCells count="13">
    <mergeCell ref="N3:N4"/>
    <mergeCell ref="A3:A4"/>
    <mergeCell ref="A16:B16"/>
    <mergeCell ref="B1:N1"/>
    <mergeCell ref="B2:N2"/>
    <mergeCell ref="B3:B4"/>
    <mergeCell ref="C3:C4"/>
    <mergeCell ref="D3:D4"/>
    <mergeCell ref="E3:E4"/>
    <mergeCell ref="F3:G3"/>
    <mergeCell ref="H3:I3"/>
    <mergeCell ref="J3:K3"/>
    <mergeCell ref="L3:M3"/>
  </mergeCells>
  <phoneticPr fontId="2" type="noConversion"/>
  <pageMargins left="0.51181102362204722" right="0.51181102362204722" top="0.74803149606299213" bottom="0.55118110236220474" header="0.11811023622047245" footer="0.11811023622047245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zoomScaleNormal="100" workbookViewId="0">
      <selection activeCell="A6" sqref="A6"/>
    </sheetView>
  </sheetViews>
  <sheetFormatPr defaultRowHeight="17.399999999999999" x14ac:dyDescent="0.4"/>
  <cols>
    <col min="1" max="1" width="29.3984375" bestFit="1" customWidth="1"/>
  </cols>
  <sheetData>
    <row r="1" spans="1:13" x14ac:dyDescent="0.4">
      <c r="A1" s="91" t="s">
        <v>63</v>
      </c>
      <c r="B1" s="93" t="s">
        <v>64</v>
      </c>
      <c r="C1" s="95" t="s">
        <v>52</v>
      </c>
      <c r="D1" s="93" t="s">
        <v>53</v>
      </c>
      <c r="E1" s="87" t="s">
        <v>54</v>
      </c>
      <c r="F1" s="87"/>
      <c r="G1" s="87" t="s">
        <v>65</v>
      </c>
      <c r="H1" s="87"/>
      <c r="I1" s="87" t="s">
        <v>66</v>
      </c>
      <c r="J1" s="87"/>
      <c r="K1" s="88" t="s">
        <v>67</v>
      </c>
      <c r="L1" s="88"/>
      <c r="M1" s="89" t="s">
        <v>68</v>
      </c>
    </row>
    <row r="2" spans="1:13" x14ac:dyDescent="0.4">
      <c r="A2" s="92"/>
      <c r="B2" s="94"/>
      <c r="C2" s="96"/>
      <c r="D2" s="94"/>
      <c r="E2" s="42" t="s">
        <v>69</v>
      </c>
      <c r="F2" s="42" t="s">
        <v>70</v>
      </c>
      <c r="G2" s="42" t="s">
        <v>69</v>
      </c>
      <c r="H2" s="42" t="s">
        <v>70</v>
      </c>
      <c r="I2" s="42" t="s">
        <v>69</v>
      </c>
      <c r="J2" s="42" t="s">
        <v>70</v>
      </c>
      <c r="K2" s="43" t="s">
        <v>69</v>
      </c>
      <c r="L2" s="42" t="s">
        <v>70</v>
      </c>
      <c r="M2" s="90"/>
    </row>
    <row r="3" spans="1:13" x14ac:dyDescent="0.4">
      <c r="A3" s="32" t="s">
        <v>122</v>
      </c>
      <c r="B3" s="33"/>
      <c r="C3" s="34"/>
      <c r="D3" s="34"/>
      <c r="E3" s="35"/>
      <c r="F3" s="35"/>
      <c r="G3" s="35"/>
      <c r="H3" s="35"/>
      <c r="I3" s="35"/>
      <c r="J3" s="35"/>
      <c r="K3" s="35"/>
      <c r="L3" s="35"/>
      <c r="M3" s="33"/>
    </row>
    <row r="4" spans="1:13" x14ac:dyDescent="0.4">
      <c r="A4" s="36" t="s">
        <v>72</v>
      </c>
      <c r="B4" s="36"/>
      <c r="C4" s="34"/>
      <c r="D4" s="37"/>
      <c r="E4" s="38"/>
      <c r="F4" s="38"/>
      <c r="G4" s="38"/>
      <c r="H4" s="38"/>
      <c r="I4" s="38"/>
      <c r="J4" s="38"/>
      <c r="K4" s="39"/>
      <c r="L4" s="38"/>
      <c r="M4" s="34"/>
    </row>
    <row r="5" spans="1:13" x14ac:dyDescent="0.4">
      <c r="A5" s="36" t="s">
        <v>73</v>
      </c>
      <c r="B5" s="36"/>
      <c r="C5" s="34" t="s">
        <v>71</v>
      </c>
      <c r="D5" s="37">
        <v>1</v>
      </c>
      <c r="E5" s="40">
        <v>6300000</v>
      </c>
      <c r="F5" s="38">
        <f>D5*E5</f>
        <v>6300000</v>
      </c>
      <c r="G5" s="38"/>
      <c r="H5" s="38"/>
      <c r="I5" s="40"/>
      <c r="J5" s="38"/>
      <c r="K5" s="39">
        <f>E5+G5+I5</f>
        <v>6300000</v>
      </c>
      <c r="L5" s="38">
        <f>F5+H5+J5</f>
        <v>6300000</v>
      </c>
      <c r="M5" s="34"/>
    </row>
    <row r="6" spans="1:13" x14ac:dyDescent="0.4">
      <c r="A6" s="36" t="s">
        <v>74</v>
      </c>
      <c r="B6" s="36"/>
      <c r="C6" s="34" t="s">
        <v>71</v>
      </c>
      <c r="D6" s="37">
        <v>1</v>
      </c>
      <c r="E6" s="40">
        <v>5950000</v>
      </c>
      <c r="F6" s="38">
        <f t="shared" ref="F6:F19" si="0">D6*E6</f>
        <v>5950000</v>
      </c>
      <c r="G6" s="38"/>
      <c r="H6" s="38"/>
      <c r="I6" s="40"/>
      <c r="J6" s="38"/>
      <c r="K6" s="39">
        <f t="shared" ref="K6:K18" si="1">E6+G6+I6</f>
        <v>5950000</v>
      </c>
      <c r="L6" s="38">
        <f t="shared" ref="L6:L18" si="2">F6+H6+J6</f>
        <v>5950000</v>
      </c>
      <c r="M6" s="34"/>
    </row>
    <row r="7" spans="1:13" x14ac:dyDescent="0.4">
      <c r="A7" s="36" t="s">
        <v>75</v>
      </c>
      <c r="B7" s="36"/>
      <c r="C7" s="34" t="s">
        <v>71</v>
      </c>
      <c r="D7" s="37">
        <v>1</v>
      </c>
      <c r="E7" s="40">
        <v>250000</v>
      </c>
      <c r="F7" s="38">
        <f t="shared" si="0"/>
        <v>250000</v>
      </c>
      <c r="G7" s="38"/>
      <c r="H7" s="38"/>
      <c r="I7" s="40"/>
      <c r="J7" s="38"/>
      <c r="K7" s="39">
        <f t="shared" si="1"/>
        <v>250000</v>
      </c>
      <c r="L7" s="38">
        <f t="shared" si="2"/>
        <v>250000</v>
      </c>
      <c r="M7" s="34"/>
    </row>
    <row r="8" spans="1:13" x14ac:dyDescent="0.4">
      <c r="A8" s="36" t="s">
        <v>76</v>
      </c>
      <c r="B8" s="36"/>
      <c r="C8" s="34" t="s">
        <v>71</v>
      </c>
      <c r="D8" s="37">
        <v>1</v>
      </c>
      <c r="E8" s="40">
        <v>600000</v>
      </c>
      <c r="F8" s="38">
        <f t="shared" si="0"/>
        <v>600000</v>
      </c>
      <c r="G8" s="38"/>
      <c r="H8" s="38"/>
      <c r="I8" s="40"/>
      <c r="J8" s="38"/>
      <c r="K8" s="39">
        <f t="shared" si="1"/>
        <v>600000</v>
      </c>
      <c r="L8" s="38">
        <f t="shared" si="2"/>
        <v>600000</v>
      </c>
      <c r="M8" s="34"/>
    </row>
    <row r="9" spans="1:13" x14ac:dyDescent="0.4">
      <c r="A9" s="36" t="s">
        <v>77</v>
      </c>
      <c r="B9" s="36"/>
      <c r="C9" s="34" t="s">
        <v>71</v>
      </c>
      <c r="D9" s="37">
        <v>1</v>
      </c>
      <c r="E9" s="40">
        <v>350000</v>
      </c>
      <c r="F9" s="38">
        <f t="shared" si="0"/>
        <v>350000</v>
      </c>
      <c r="G9" s="38"/>
      <c r="H9" s="38"/>
      <c r="I9" s="38"/>
      <c r="J9" s="38"/>
      <c r="K9" s="39">
        <f t="shared" si="1"/>
        <v>350000</v>
      </c>
      <c r="L9" s="38">
        <f t="shared" si="2"/>
        <v>350000</v>
      </c>
      <c r="M9" s="34"/>
    </row>
    <row r="10" spans="1:13" x14ac:dyDescent="0.4">
      <c r="A10" s="36" t="s">
        <v>78</v>
      </c>
      <c r="B10" s="36"/>
      <c r="C10" s="34" t="s">
        <v>71</v>
      </c>
      <c r="D10" s="37">
        <v>1</v>
      </c>
      <c r="E10" s="38">
        <v>1500000</v>
      </c>
      <c r="F10" s="38">
        <f t="shared" si="0"/>
        <v>1500000</v>
      </c>
      <c r="G10" s="40"/>
      <c r="H10" s="38"/>
      <c r="I10" s="38"/>
      <c r="J10" s="38"/>
      <c r="K10" s="39">
        <f t="shared" si="1"/>
        <v>1500000</v>
      </c>
      <c r="L10" s="38">
        <f t="shared" si="2"/>
        <v>1500000</v>
      </c>
      <c r="M10" s="34"/>
    </row>
    <row r="11" spans="1:13" x14ac:dyDescent="0.4">
      <c r="A11" s="36" t="s">
        <v>79</v>
      </c>
      <c r="B11" s="36"/>
      <c r="C11" s="34" t="s">
        <v>71</v>
      </c>
      <c r="D11" s="37">
        <v>1</v>
      </c>
      <c r="E11" s="38">
        <v>400000</v>
      </c>
      <c r="F11" s="38">
        <f t="shared" si="0"/>
        <v>400000</v>
      </c>
      <c r="G11" s="38"/>
      <c r="H11" s="38"/>
      <c r="I11" s="38"/>
      <c r="J11" s="38"/>
      <c r="K11" s="39">
        <f t="shared" si="1"/>
        <v>400000</v>
      </c>
      <c r="L11" s="38">
        <f t="shared" si="2"/>
        <v>400000</v>
      </c>
      <c r="M11" s="34"/>
    </row>
    <row r="12" spans="1:13" x14ac:dyDescent="0.4">
      <c r="A12" s="36" t="s">
        <v>80</v>
      </c>
      <c r="B12" s="36"/>
      <c r="C12" s="34" t="s">
        <v>71</v>
      </c>
      <c r="D12" s="37">
        <v>1</v>
      </c>
      <c r="E12" s="38">
        <v>110000</v>
      </c>
      <c r="F12" s="38">
        <f t="shared" si="0"/>
        <v>110000</v>
      </c>
      <c r="G12" s="38"/>
      <c r="H12" s="38"/>
      <c r="I12" s="38"/>
      <c r="J12" s="38"/>
      <c r="K12" s="39">
        <f t="shared" si="1"/>
        <v>110000</v>
      </c>
      <c r="L12" s="38">
        <f t="shared" si="2"/>
        <v>110000</v>
      </c>
      <c r="M12" s="34"/>
    </row>
    <row r="13" spans="1:13" x14ac:dyDescent="0.4">
      <c r="A13" s="36" t="s">
        <v>81</v>
      </c>
      <c r="B13" s="36"/>
      <c r="C13" s="34" t="s">
        <v>71</v>
      </c>
      <c r="D13" s="37">
        <v>1</v>
      </c>
      <c r="E13" s="38">
        <v>290000</v>
      </c>
      <c r="F13" s="38">
        <f t="shared" si="0"/>
        <v>290000</v>
      </c>
      <c r="G13" s="38"/>
      <c r="H13" s="38"/>
      <c r="I13" s="38"/>
      <c r="J13" s="38"/>
      <c r="K13" s="39">
        <f t="shared" si="1"/>
        <v>290000</v>
      </c>
      <c r="L13" s="38">
        <f t="shared" si="2"/>
        <v>290000</v>
      </c>
      <c r="M13" s="34"/>
    </row>
    <row r="14" spans="1:13" x14ac:dyDescent="0.4">
      <c r="A14" s="36" t="s">
        <v>82</v>
      </c>
      <c r="B14" s="36"/>
      <c r="C14" s="34" t="s">
        <v>71</v>
      </c>
      <c r="D14" s="37">
        <v>1</v>
      </c>
      <c r="E14" s="40">
        <v>300000</v>
      </c>
      <c r="F14" s="38">
        <f t="shared" si="0"/>
        <v>300000</v>
      </c>
      <c r="G14" s="38"/>
      <c r="H14" s="38"/>
      <c r="I14" s="40"/>
      <c r="J14" s="41"/>
      <c r="K14" s="39">
        <f t="shared" si="1"/>
        <v>300000</v>
      </c>
      <c r="L14" s="38">
        <f t="shared" si="2"/>
        <v>300000</v>
      </c>
      <c r="M14" s="34"/>
    </row>
    <row r="15" spans="1:13" x14ac:dyDescent="0.4">
      <c r="A15" s="36" t="s">
        <v>83</v>
      </c>
      <c r="B15" s="36"/>
      <c r="C15" s="34" t="s">
        <v>71</v>
      </c>
      <c r="D15" s="37">
        <v>1</v>
      </c>
      <c r="E15" s="40">
        <v>250000</v>
      </c>
      <c r="F15" s="38">
        <f t="shared" si="0"/>
        <v>250000</v>
      </c>
      <c r="G15" s="38"/>
      <c r="H15" s="38"/>
      <c r="I15" s="40"/>
      <c r="J15" s="41"/>
      <c r="K15" s="39">
        <f t="shared" si="1"/>
        <v>250000</v>
      </c>
      <c r="L15" s="38">
        <f t="shared" si="2"/>
        <v>250000</v>
      </c>
      <c r="M15" s="34"/>
    </row>
    <row r="16" spans="1:13" x14ac:dyDescent="0.4">
      <c r="A16" s="36" t="s">
        <v>84</v>
      </c>
      <c r="B16" s="36"/>
      <c r="C16" s="34" t="s">
        <v>71</v>
      </c>
      <c r="D16" s="37">
        <v>1</v>
      </c>
      <c r="E16" s="40">
        <v>550000</v>
      </c>
      <c r="F16" s="38">
        <f t="shared" si="0"/>
        <v>550000</v>
      </c>
      <c r="G16" s="38"/>
      <c r="H16" s="38"/>
      <c r="I16" s="40"/>
      <c r="J16" s="41"/>
      <c r="K16" s="39">
        <f t="shared" si="1"/>
        <v>550000</v>
      </c>
      <c r="L16" s="38">
        <f t="shared" si="2"/>
        <v>550000</v>
      </c>
      <c r="M16" s="34"/>
    </row>
    <row r="17" spans="1:13" x14ac:dyDescent="0.4">
      <c r="A17" s="36" t="s">
        <v>85</v>
      </c>
      <c r="B17" s="36"/>
      <c r="C17" s="34" t="s">
        <v>71</v>
      </c>
      <c r="D17" s="37">
        <v>1</v>
      </c>
      <c r="E17" s="40">
        <v>500000</v>
      </c>
      <c r="F17" s="38">
        <f t="shared" si="0"/>
        <v>500000</v>
      </c>
      <c r="G17" s="38"/>
      <c r="H17" s="38"/>
      <c r="I17" s="40"/>
      <c r="J17" s="41"/>
      <c r="K17" s="39">
        <f t="shared" si="1"/>
        <v>500000</v>
      </c>
      <c r="L17" s="38">
        <f t="shared" si="2"/>
        <v>500000</v>
      </c>
      <c r="M17" s="34"/>
    </row>
    <row r="18" spans="1:13" x14ac:dyDescent="0.4">
      <c r="A18" s="36" t="s">
        <v>86</v>
      </c>
      <c r="B18" s="36"/>
      <c r="C18" s="34" t="s">
        <v>71</v>
      </c>
      <c r="D18" s="37">
        <v>1</v>
      </c>
      <c r="E18" s="38">
        <v>950000</v>
      </c>
      <c r="F18" s="38">
        <f t="shared" si="0"/>
        <v>950000</v>
      </c>
      <c r="G18" s="38"/>
      <c r="H18" s="38"/>
      <c r="I18" s="38"/>
      <c r="J18" s="38"/>
      <c r="K18" s="39">
        <f t="shared" si="1"/>
        <v>950000</v>
      </c>
      <c r="L18" s="38">
        <f t="shared" si="2"/>
        <v>950000</v>
      </c>
      <c r="M18" s="34"/>
    </row>
    <row r="19" spans="1:13" x14ac:dyDescent="0.4">
      <c r="A19" s="36" t="s">
        <v>87</v>
      </c>
      <c r="B19" s="36"/>
      <c r="C19" s="34" t="s">
        <v>71</v>
      </c>
      <c r="D19" s="37">
        <v>1</v>
      </c>
      <c r="E19" s="38">
        <v>180000</v>
      </c>
      <c r="F19" s="38">
        <f t="shared" si="0"/>
        <v>180000</v>
      </c>
      <c r="G19" s="38"/>
      <c r="H19" s="38"/>
      <c r="I19" s="38"/>
      <c r="J19" s="38"/>
      <c r="K19" s="39"/>
      <c r="L19" s="38"/>
      <c r="M19" s="34"/>
    </row>
    <row r="20" spans="1:13" x14ac:dyDescent="0.4">
      <c r="A20" s="36"/>
      <c r="B20" s="36"/>
      <c r="C20" s="34"/>
      <c r="D20" s="37"/>
      <c r="E20" s="38"/>
      <c r="F20" s="38"/>
      <c r="G20" s="38"/>
      <c r="H20" s="38"/>
      <c r="I20" s="38"/>
      <c r="J20" s="38"/>
      <c r="K20" s="39"/>
      <c r="L20" s="38"/>
      <c r="M20" s="34"/>
    </row>
    <row r="21" spans="1:13" x14ac:dyDescent="0.4">
      <c r="A21" s="36"/>
      <c r="B21" s="36"/>
      <c r="C21" s="34"/>
      <c r="D21" s="37"/>
      <c r="E21" s="38"/>
      <c r="F21" s="38"/>
      <c r="G21" s="38"/>
      <c r="H21" s="38"/>
      <c r="I21" s="38"/>
      <c r="J21" s="38"/>
      <c r="K21" s="39"/>
      <c r="L21" s="38"/>
      <c r="M21" s="34"/>
    </row>
    <row r="22" spans="1:13" x14ac:dyDescent="0.4">
      <c r="A22" s="44" t="s">
        <v>93</v>
      </c>
      <c r="B22" s="36"/>
      <c r="C22" s="34"/>
      <c r="D22" s="37"/>
      <c r="E22" s="38"/>
      <c r="F22" s="38">
        <f>SUM(F5:F19)</f>
        <v>18480000</v>
      </c>
      <c r="G22" s="38"/>
      <c r="H22" s="38"/>
      <c r="I22" s="38"/>
      <c r="J22" s="38"/>
      <c r="K22" s="39"/>
      <c r="L22" s="38">
        <f t="shared" ref="L22" si="3">F22+H22+J22</f>
        <v>18480000</v>
      </c>
      <c r="M22" s="34"/>
    </row>
  </sheetData>
  <mergeCells count="9">
    <mergeCell ref="I1:J1"/>
    <mergeCell ref="K1:L1"/>
    <mergeCell ref="M1:M2"/>
    <mergeCell ref="A1:A2"/>
    <mergeCell ref="B1:B2"/>
    <mergeCell ref="C1:C2"/>
    <mergeCell ref="D1:D2"/>
    <mergeCell ref="E1:F1"/>
    <mergeCell ref="G1:H1"/>
  </mergeCells>
  <phoneticPr fontId="2" type="noConversion"/>
  <pageMargins left="0.7" right="0.7" top="0.75" bottom="0.75" header="0.3" footer="0.3"/>
  <pageSetup paperSize="9" scale="8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zoomScaleNormal="100" workbookViewId="0">
      <selection activeCell="A7" sqref="A7"/>
    </sheetView>
  </sheetViews>
  <sheetFormatPr defaultRowHeight="17.399999999999999" x14ac:dyDescent="0.4"/>
  <cols>
    <col min="1" max="1" width="29.3984375" bestFit="1" customWidth="1"/>
  </cols>
  <sheetData>
    <row r="1" spans="1:13" x14ac:dyDescent="0.4">
      <c r="A1" s="91" t="s">
        <v>63</v>
      </c>
      <c r="B1" s="93" t="s">
        <v>64</v>
      </c>
      <c r="C1" s="95" t="s">
        <v>52</v>
      </c>
      <c r="D1" s="93" t="s">
        <v>53</v>
      </c>
      <c r="E1" s="87" t="s">
        <v>54</v>
      </c>
      <c r="F1" s="87"/>
      <c r="G1" s="87" t="s">
        <v>65</v>
      </c>
      <c r="H1" s="87"/>
      <c r="I1" s="87" t="s">
        <v>66</v>
      </c>
      <c r="J1" s="87"/>
      <c r="K1" s="88" t="s">
        <v>67</v>
      </c>
      <c r="L1" s="88"/>
      <c r="M1" s="89" t="s">
        <v>68</v>
      </c>
    </row>
    <row r="2" spans="1:13" x14ac:dyDescent="0.4">
      <c r="A2" s="92"/>
      <c r="B2" s="94"/>
      <c r="C2" s="96"/>
      <c r="D2" s="94"/>
      <c r="E2" s="42" t="s">
        <v>69</v>
      </c>
      <c r="F2" s="42" t="s">
        <v>70</v>
      </c>
      <c r="G2" s="42" t="s">
        <v>69</v>
      </c>
      <c r="H2" s="42" t="s">
        <v>70</v>
      </c>
      <c r="I2" s="42" t="s">
        <v>69</v>
      </c>
      <c r="J2" s="42" t="s">
        <v>70</v>
      </c>
      <c r="K2" s="43" t="s">
        <v>69</v>
      </c>
      <c r="L2" s="42" t="s">
        <v>70</v>
      </c>
      <c r="M2" s="90"/>
    </row>
    <row r="3" spans="1:13" x14ac:dyDescent="0.4">
      <c r="A3" s="32" t="s">
        <v>123</v>
      </c>
      <c r="B3" s="33"/>
      <c r="C3" s="34"/>
      <c r="D3" s="34"/>
      <c r="E3" s="35"/>
      <c r="F3" s="35"/>
      <c r="G3" s="35"/>
      <c r="H3" s="35"/>
      <c r="I3" s="35"/>
      <c r="J3" s="35"/>
      <c r="K3" s="35"/>
      <c r="L3" s="35"/>
      <c r="M3" s="33"/>
    </row>
    <row r="4" spans="1:13" x14ac:dyDescent="0.4">
      <c r="A4" s="36" t="s">
        <v>88</v>
      </c>
      <c r="B4" s="36"/>
      <c r="C4" s="34"/>
      <c r="D4" s="37"/>
      <c r="E4" s="38"/>
      <c r="F4" s="38"/>
      <c r="G4" s="38"/>
      <c r="H4" s="38"/>
      <c r="I4" s="38"/>
      <c r="J4" s="38"/>
      <c r="K4" s="39"/>
      <c r="L4" s="38"/>
      <c r="M4" s="34"/>
    </row>
    <row r="5" spans="1:13" x14ac:dyDescent="0.4">
      <c r="A5" s="36" t="s">
        <v>89</v>
      </c>
      <c r="B5" s="36"/>
      <c r="C5" s="34" t="s">
        <v>92</v>
      </c>
      <c r="D5" s="37">
        <v>6</v>
      </c>
      <c r="E5" s="40">
        <v>120000</v>
      </c>
      <c r="F5" s="38">
        <f>D5*E5</f>
        <v>720000</v>
      </c>
      <c r="G5" s="38"/>
      <c r="H5" s="38"/>
      <c r="I5" s="40"/>
      <c r="J5" s="38"/>
      <c r="K5" s="39">
        <f>E5+G5+I5</f>
        <v>120000</v>
      </c>
      <c r="L5" s="38">
        <f>F5+H5+J5</f>
        <v>720000</v>
      </c>
      <c r="M5" s="34"/>
    </row>
    <row r="6" spans="1:13" x14ac:dyDescent="0.4">
      <c r="A6" s="36" t="s">
        <v>90</v>
      </c>
      <c r="B6" s="36"/>
      <c r="C6" s="34" t="s">
        <v>92</v>
      </c>
      <c r="D6" s="37">
        <v>1</v>
      </c>
      <c r="E6" s="40">
        <v>150000</v>
      </c>
      <c r="F6" s="38">
        <f>D6*E6</f>
        <v>150000</v>
      </c>
      <c r="G6" s="38"/>
      <c r="H6" s="38"/>
      <c r="I6" s="40"/>
      <c r="J6" s="38"/>
      <c r="K6" s="39">
        <f t="shared" ref="K6:L7" si="0">E6+G6+I6</f>
        <v>150000</v>
      </c>
      <c r="L6" s="38">
        <f t="shared" si="0"/>
        <v>150000</v>
      </c>
      <c r="M6" s="34"/>
    </row>
    <row r="7" spans="1:13" x14ac:dyDescent="0.4">
      <c r="A7" s="36" t="s">
        <v>91</v>
      </c>
      <c r="B7" s="36"/>
      <c r="C7" s="34" t="s">
        <v>92</v>
      </c>
      <c r="D7" s="37">
        <v>1</v>
      </c>
      <c r="E7" s="40">
        <v>350000</v>
      </c>
      <c r="F7" s="38">
        <f>D7*E7</f>
        <v>350000</v>
      </c>
      <c r="G7" s="38"/>
      <c r="H7" s="38"/>
      <c r="I7" s="40"/>
      <c r="J7" s="38"/>
      <c r="K7" s="39">
        <f t="shared" si="0"/>
        <v>350000</v>
      </c>
      <c r="L7" s="38">
        <f t="shared" si="0"/>
        <v>350000</v>
      </c>
      <c r="M7" s="34"/>
    </row>
    <row r="8" spans="1:13" x14ac:dyDescent="0.4">
      <c r="A8" s="36"/>
      <c r="B8" s="36"/>
      <c r="C8" s="34"/>
      <c r="D8" s="37"/>
      <c r="E8" s="40"/>
      <c r="F8" s="38"/>
      <c r="G8" s="38"/>
      <c r="H8" s="38"/>
      <c r="I8" s="40"/>
      <c r="J8" s="38"/>
      <c r="K8" s="39"/>
      <c r="L8" s="38"/>
      <c r="M8" s="34"/>
    </row>
    <row r="9" spans="1:13" x14ac:dyDescent="0.4">
      <c r="A9" s="36"/>
      <c r="B9" s="36"/>
      <c r="C9" s="34"/>
      <c r="D9" s="37"/>
      <c r="E9" s="40"/>
      <c r="F9" s="38"/>
      <c r="G9" s="38"/>
      <c r="H9" s="38"/>
      <c r="I9" s="38"/>
      <c r="J9" s="38"/>
      <c r="K9" s="39"/>
      <c r="L9" s="38"/>
      <c r="M9" s="34"/>
    </row>
    <row r="10" spans="1:13" x14ac:dyDescent="0.4">
      <c r="A10" s="36"/>
      <c r="B10" s="36"/>
      <c r="C10" s="34"/>
      <c r="D10" s="37"/>
      <c r="E10" s="38"/>
      <c r="F10" s="38"/>
      <c r="G10" s="40"/>
      <c r="H10" s="38"/>
      <c r="I10" s="38"/>
      <c r="J10" s="38"/>
      <c r="K10" s="39"/>
      <c r="L10" s="38"/>
      <c r="M10" s="34"/>
    </row>
    <row r="11" spans="1:13" x14ac:dyDescent="0.4">
      <c r="A11" s="36"/>
      <c r="B11" s="36"/>
      <c r="C11" s="34"/>
      <c r="D11" s="37"/>
      <c r="E11" s="38"/>
      <c r="F11" s="38"/>
      <c r="G11" s="38"/>
      <c r="H11" s="38"/>
      <c r="I11" s="38"/>
      <c r="J11" s="38"/>
      <c r="K11" s="38"/>
      <c r="L11" s="38"/>
      <c r="M11" s="34"/>
    </row>
    <row r="12" spans="1:13" x14ac:dyDescent="0.4">
      <c r="A12" s="36"/>
      <c r="B12" s="36"/>
      <c r="C12" s="34"/>
      <c r="D12" s="37"/>
      <c r="E12" s="38"/>
      <c r="F12" s="38"/>
      <c r="G12" s="38"/>
      <c r="H12" s="38"/>
      <c r="I12" s="38"/>
      <c r="J12" s="38"/>
      <c r="K12" s="39"/>
      <c r="L12" s="38"/>
      <c r="M12" s="34"/>
    </row>
    <row r="13" spans="1:13" x14ac:dyDescent="0.4">
      <c r="A13" s="36"/>
      <c r="B13" s="36"/>
      <c r="C13" s="34"/>
      <c r="D13" s="37"/>
      <c r="E13" s="38"/>
      <c r="F13" s="38"/>
      <c r="G13" s="38"/>
      <c r="H13" s="38"/>
      <c r="I13" s="38"/>
      <c r="J13" s="38"/>
      <c r="K13" s="39"/>
      <c r="L13" s="38"/>
      <c r="M13" s="34"/>
    </row>
    <row r="14" spans="1:13" x14ac:dyDescent="0.4">
      <c r="A14" s="36"/>
      <c r="B14" s="36"/>
      <c r="C14" s="34"/>
      <c r="D14" s="37"/>
      <c r="E14" s="40"/>
      <c r="F14" s="38"/>
      <c r="G14" s="38"/>
      <c r="H14" s="38"/>
      <c r="I14" s="40"/>
      <c r="J14" s="41"/>
      <c r="K14" s="39"/>
      <c r="L14" s="38"/>
      <c r="M14" s="34"/>
    </row>
    <row r="15" spans="1:13" x14ac:dyDescent="0.4">
      <c r="A15" s="36"/>
      <c r="B15" s="36"/>
      <c r="C15" s="34"/>
      <c r="D15" s="37"/>
      <c r="E15" s="40"/>
      <c r="F15" s="38"/>
      <c r="G15" s="38"/>
      <c r="H15" s="38"/>
      <c r="I15" s="40"/>
      <c r="J15" s="41"/>
      <c r="K15" s="39"/>
      <c r="L15" s="38"/>
      <c r="M15" s="34"/>
    </row>
    <row r="16" spans="1:13" x14ac:dyDescent="0.4">
      <c r="A16" s="36"/>
      <c r="B16" s="36"/>
      <c r="C16" s="34"/>
      <c r="D16" s="37"/>
      <c r="E16" s="40"/>
      <c r="F16" s="38"/>
      <c r="G16" s="38"/>
      <c r="H16" s="38"/>
      <c r="I16" s="40"/>
      <c r="J16" s="41"/>
      <c r="K16" s="39"/>
      <c r="L16" s="38"/>
      <c r="M16" s="34"/>
    </row>
    <row r="17" spans="1:13" x14ac:dyDescent="0.4">
      <c r="A17" s="36"/>
      <c r="B17" s="36"/>
      <c r="C17" s="34"/>
      <c r="D17" s="37"/>
      <c r="E17" s="40"/>
      <c r="F17" s="38"/>
      <c r="G17" s="38"/>
      <c r="H17" s="38"/>
      <c r="I17" s="40"/>
      <c r="J17" s="41"/>
      <c r="K17" s="39"/>
      <c r="L17" s="38"/>
      <c r="M17" s="34"/>
    </row>
    <row r="18" spans="1:13" x14ac:dyDescent="0.4">
      <c r="A18" s="36"/>
      <c r="B18" s="36"/>
      <c r="C18" s="34"/>
      <c r="D18" s="37"/>
      <c r="E18" s="38"/>
      <c r="F18" s="38"/>
      <c r="G18" s="38"/>
      <c r="H18" s="38"/>
      <c r="I18" s="38"/>
      <c r="J18" s="38"/>
      <c r="K18" s="38"/>
      <c r="L18" s="38"/>
      <c r="M18" s="34"/>
    </row>
    <row r="19" spans="1:13" x14ac:dyDescent="0.4">
      <c r="A19" s="36"/>
      <c r="B19" s="36"/>
      <c r="C19" s="34"/>
      <c r="D19" s="37"/>
      <c r="E19" s="38"/>
      <c r="F19" s="38"/>
      <c r="G19" s="38"/>
      <c r="H19" s="38"/>
      <c r="I19" s="38"/>
      <c r="J19" s="38"/>
      <c r="K19" s="39"/>
      <c r="L19" s="38"/>
      <c r="M19" s="34"/>
    </row>
    <row r="20" spans="1:13" x14ac:dyDescent="0.4">
      <c r="A20" s="36"/>
      <c r="B20" s="36"/>
      <c r="C20" s="34"/>
      <c r="D20" s="37"/>
      <c r="E20" s="38"/>
      <c r="F20" s="38"/>
      <c r="G20" s="38"/>
      <c r="H20" s="38"/>
      <c r="I20" s="38"/>
      <c r="J20" s="38"/>
      <c r="K20" s="39"/>
      <c r="L20" s="38"/>
      <c r="M20" s="34"/>
    </row>
    <row r="21" spans="1:13" x14ac:dyDescent="0.4">
      <c r="A21" s="36"/>
      <c r="B21" s="36"/>
      <c r="C21" s="34"/>
      <c r="D21" s="37"/>
      <c r="E21" s="38"/>
      <c r="F21" s="38"/>
      <c r="G21" s="38"/>
      <c r="H21" s="38"/>
      <c r="I21" s="38"/>
      <c r="J21" s="38"/>
      <c r="K21" s="39"/>
      <c r="L21" s="38"/>
      <c r="M21" s="34"/>
    </row>
    <row r="22" spans="1:13" x14ac:dyDescent="0.4">
      <c r="A22" s="44" t="s">
        <v>93</v>
      </c>
      <c r="B22" s="36"/>
      <c r="C22" s="34"/>
      <c r="D22" s="37"/>
      <c r="E22" s="38"/>
      <c r="F22" s="38">
        <f>SUM(F5:F7)</f>
        <v>1220000</v>
      </c>
      <c r="G22" s="38"/>
      <c r="H22" s="38"/>
      <c r="I22" s="38"/>
      <c r="J22" s="38"/>
      <c r="K22" s="39"/>
      <c r="L22" s="38">
        <f t="shared" ref="L22" si="1">F22+H22+J22</f>
        <v>1220000</v>
      </c>
      <c r="M22" s="34"/>
    </row>
  </sheetData>
  <mergeCells count="9">
    <mergeCell ref="I1:J1"/>
    <mergeCell ref="K1:L1"/>
    <mergeCell ref="M1:M2"/>
    <mergeCell ref="A1:A2"/>
    <mergeCell ref="B1:B2"/>
    <mergeCell ref="C1:C2"/>
    <mergeCell ref="D1:D2"/>
    <mergeCell ref="E1:F1"/>
    <mergeCell ref="G1:H1"/>
  </mergeCells>
  <phoneticPr fontId="2" type="noConversion"/>
  <pageMargins left="0.7" right="0.7" top="0.75" bottom="0.75" header="0.3" footer="0.3"/>
  <pageSetup paperSize="9" scale="8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zoomScaleNormal="100" workbookViewId="0">
      <selection activeCell="F10" sqref="F10"/>
    </sheetView>
  </sheetViews>
  <sheetFormatPr defaultRowHeight="17.399999999999999" x14ac:dyDescent="0.4"/>
  <cols>
    <col min="1" max="1" width="29.3984375" bestFit="1" customWidth="1"/>
  </cols>
  <sheetData>
    <row r="1" spans="1:13" x14ac:dyDescent="0.4">
      <c r="A1" s="91" t="s">
        <v>63</v>
      </c>
      <c r="B1" s="93" t="s">
        <v>64</v>
      </c>
      <c r="C1" s="95" t="s">
        <v>52</v>
      </c>
      <c r="D1" s="93" t="s">
        <v>53</v>
      </c>
      <c r="E1" s="87" t="s">
        <v>54</v>
      </c>
      <c r="F1" s="87"/>
      <c r="G1" s="87" t="s">
        <v>65</v>
      </c>
      <c r="H1" s="87"/>
      <c r="I1" s="87" t="s">
        <v>66</v>
      </c>
      <c r="J1" s="87"/>
      <c r="K1" s="88" t="s">
        <v>67</v>
      </c>
      <c r="L1" s="88"/>
      <c r="M1" s="89" t="s">
        <v>68</v>
      </c>
    </row>
    <row r="2" spans="1:13" x14ac:dyDescent="0.4">
      <c r="A2" s="92"/>
      <c r="B2" s="94"/>
      <c r="C2" s="96"/>
      <c r="D2" s="94"/>
      <c r="E2" s="42" t="s">
        <v>69</v>
      </c>
      <c r="F2" s="42" t="s">
        <v>70</v>
      </c>
      <c r="G2" s="42" t="s">
        <v>69</v>
      </c>
      <c r="H2" s="42" t="s">
        <v>70</v>
      </c>
      <c r="I2" s="42" t="s">
        <v>69</v>
      </c>
      <c r="J2" s="42" t="s">
        <v>70</v>
      </c>
      <c r="K2" s="43" t="s">
        <v>69</v>
      </c>
      <c r="L2" s="42" t="s">
        <v>70</v>
      </c>
      <c r="M2" s="90"/>
    </row>
    <row r="3" spans="1:13" x14ac:dyDescent="0.4">
      <c r="A3" s="32" t="s">
        <v>123</v>
      </c>
      <c r="B3" s="33"/>
      <c r="C3" s="34"/>
      <c r="D3" s="34"/>
      <c r="E3" s="35"/>
      <c r="F3" s="35"/>
      <c r="G3" s="35"/>
      <c r="H3" s="35"/>
      <c r="I3" s="35"/>
      <c r="J3" s="35"/>
      <c r="K3" s="35"/>
      <c r="L3" s="35"/>
      <c r="M3" s="33"/>
    </row>
    <row r="4" spans="1:13" x14ac:dyDescent="0.4">
      <c r="A4" s="36" t="s">
        <v>94</v>
      </c>
      <c r="B4" s="36"/>
      <c r="C4" s="34"/>
      <c r="D4" s="37"/>
      <c r="E4" s="38"/>
      <c r="F4" s="38"/>
      <c r="G4" s="38"/>
      <c r="H4" s="38"/>
      <c r="I4" s="38"/>
      <c r="J4" s="38"/>
      <c r="K4" s="39"/>
      <c r="L4" s="38"/>
      <c r="M4" s="34"/>
    </row>
    <row r="5" spans="1:13" x14ac:dyDescent="0.4">
      <c r="A5" s="36" t="s">
        <v>95</v>
      </c>
      <c r="B5" s="36"/>
      <c r="C5" s="34" t="s">
        <v>92</v>
      </c>
      <c r="D5" s="37">
        <v>1</v>
      </c>
      <c r="E5" s="40">
        <v>350000</v>
      </c>
      <c r="F5" s="38">
        <f>D5*E5</f>
        <v>350000</v>
      </c>
      <c r="G5" s="38"/>
      <c r="H5" s="38"/>
      <c r="I5" s="40"/>
      <c r="J5" s="38"/>
      <c r="K5" s="39">
        <f>E5+G5+I5</f>
        <v>350000</v>
      </c>
      <c r="L5" s="38">
        <f>F5+H5+J5</f>
        <v>350000</v>
      </c>
      <c r="M5" s="34"/>
    </row>
    <row r="6" spans="1:13" x14ac:dyDescent="0.4">
      <c r="A6" s="36" t="s">
        <v>96</v>
      </c>
      <c r="B6" s="36"/>
      <c r="C6" s="34" t="s">
        <v>92</v>
      </c>
      <c r="D6" s="45">
        <v>6</v>
      </c>
      <c r="E6" s="40">
        <v>120000</v>
      </c>
      <c r="F6" s="38">
        <f>D6*E6</f>
        <v>720000</v>
      </c>
      <c r="G6" s="38"/>
      <c r="H6" s="38"/>
      <c r="I6" s="40"/>
      <c r="J6" s="38"/>
      <c r="K6" s="39">
        <f t="shared" ref="K6:L10" si="0">E6+G6+I6</f>
        <v>120000</v>
      </c>
      <c r="L6" s="38">
        <f t="shared" si="0"/>
        <v>720000</v>
      </c>
      <c r="M6" s="34"/>
    </row>
    <row r="7" spans="1:13" x14ac:dyDescent="0.4">
      <c r="A7" s="36" t="s">
        <v>97</v>
      </c>
      <c r="B7" s="36"/>
      <c r="C7" s="34" t="s">
        <v>92</v>
      </c>
      <c r="D7" s="37">
        <v>1</v>
      </c>
      <c r="E7" s="40">
        <v>1100000</v>
      </c>
      <c r="F7" s="38">
        <f>D7*E7</f>
        <v>1100000</v>
      </c>
      <c r="G7" s="38"/>
      <c r="H7" s="38"/>
      <c r="I7" s="40"/>
      <c r="J7" s="38"/>
      <c r="K7" s="39">
        <f t="shared" si="0"/>
        <v>1100000</v>
      </c>
      <c r="L7" s="38">
        <f t="shared" si="0"/>
        <v>1100000</v>
      </c>
      <c r="M7" s="34"/>
    </row>
    <row r="8" spans="1:13" x14ac:dyDescent="0.4">
      <c r="A8" s="36" t="s">
        <v>98</v>
      </c>
      <c r="B8" s="36"/>
      <c r="C8" s="34" t="s">
        <v>92</v>
      </c>
      <c r="D8" s="37">
        <v>1</v>
      </c>
      <c r="E8" s="40">
        <v>170000</v>
      </c>
      <c r="F8" s="38">
        <f>D8*E8</f>
        <v>170000</v>
      </c>
      <c r="G8" s="38"/>
      <c r="H8" s="38"/>
      <c r="I8" s="40"/>
      <c r="J8" s="38"/>
      <c r="K8" s="39">
        <f t="shared" si="0"/>
        <v>170000</v>
      </c>
      <c r="L8" s="38">
        <f>F8+H8+J8</f>
        <v>170000</v>
      </c>
      <c r="M8" s="34"/>
    </row>
    <row r="9" spans="1:13" x14ac:dyDescent="0.4">
      <c r="A9" s="36" t="s">
        <v>126</v>
      </c>
      <c r="B9" s="36"/>
      <c r="C9" s="34" t="s">
        <v>125</v>
      </c>
      <c r="D9" s="37">
        <v>6</v>
      </c>
      <c r="E9" s="40">
        <v>1625040</v>
      </c>
      <c r="F9" s="38">
        <f>D9*E9</f>
        <v>9750240</v>
      </c>
      <c r="G9" s="38"/>
      <c r="H9" s="38"/>
      <c r="I9" s="38"/>
      <c r="J9" s="38"/>
      <c r="K9" s="39">
        <f t="shared" si="0"/>
        <v>1625040</v>
      </c>
      <c r="L9" s="38">
        <f>F9+H9+J9</f>
        <v>9750240</v>
      </c>
      <c r="M9" s="34"/>
    </row>
    <row r="10" spans="1:13" x14ac:dyDescent="0.4">
      <c r="A10" s="36" t="s">
        <v>127</v>
      </c>
      <c r="B10" s="36"/>
      <c r="C10" s="34" t="s">
        <v>125</v>
      </c>
      <c r="D10" s="37">
        <v>1</v>
      </c>
      <c r="E10" s="40">
        <v>5000000</v>
      </c>
      <c r="F10" s="38">
        <f>D10*E10</f>
        <v>5000000</v>
      </c>
      <c r="G10" s="38"/>
      <c r="H10" s="38"/>
      <c r="I10" s="38"/>
      <c r="J10" s="38"/>
      <c r="K10" s="39">
        <f t="shared" si="0"/>
        <v>5000000</v>
      </c>
      <c r="L10" s="38">
        <f>F10+H10+J10</f>
        <v>5000000</v>
      </c>
      <c r="M10" s="34"/>
    </row>
    <row r="11" spans="1:13" x14ac:dyDescent="0.4">
      <c r="A11" s="36"/>
      <c r="B11" s="36"/>
      <c r="C11" s="34"/>
      <c r="D11" s="37"/>
      <c r="E11" s="38"/>
      <c r="F11" s="38"/>
      <c r="G11" s="40"/>
      <c r="H11" s="38"/>
      <c r="I11" s="38"/>
      <c r="J11" s="38"/>
      <c r="K11" s="39"/>
      <c r="L11" s="38"/>
      <c r="M11" s="34"/>
    </row>
    <row r="12" spans="1:13" x14ac:dyDescent="0.4">
      <c r="A12" s="34" t="s">
        <v>99</v>
      </c>
      <c r="B12" s="36"/>
      <c r="C12" s="34"/>
      <c r="D12" s="37"/>
      <c r="E12" s="38"/>
      <c r="F12" s="38">
        <f>SUM(F5:F11)</f>
        <v>17090240</v>
      </c>
      <c r="G12" s="38"/>
      <c r="H12" s="38"/>
      <c r="I12" s="38"/>
      <c r="J12" s="38"/>
      <c r="K12" s="38"/>
      <c r="L12" s="38">
        <f t="shared" ref="L12" si="1">SUM(L5:L11)</f>
        <v>17090240</v>
      </c>
      <c r="M12" s="34"/>
    </row>
  </sheetData>
  <mergeCells count="9">
    <mergeCell ref="I1:J1"/>
    <mergeCell ref="K1:L1"/>
    <mergeCell ref="M1:M2"/>
    <mergeCell ref="A1:A2"/>
    <mergeCell ref="B1:B2"/>
    <mergeCell ref="C1:C2"/>
    <mergeCell ref="D1:D2"/>
    <mergeCell ref="E1:F1"/>
    <mergeCell ref="G1:H1"/>
  </mergeCells>
  <phoneticPr fontId="2" type="noConversion"/>
  <pageMargins left="0.7" right="0.7" top="0.75" bottom="0.75" header="0.3" footer="0.3"/>
  <pageSetup paperSize="9" scale="8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L7" sqref="L7:L8"/>
    </sheetView>
  </sheetViews>
  <sheetFormatPr defaultRowHeight="17.399999999999999" x14ac:dyDescent="0.4"/>
  <cols>
    <col min="1" max="1" width="29.3984375" bestFit="1" customWidth="1"/>
  </cols>
  <sheetData>
    <row r="1" spans="1:13" x14ac:dyDescent="0.4">
      <c r="A1" s="91" t="s">
        <v>63</v>
      </c>
      <c r="B1" s="93" t="s">
        <v>64</v>
      </c>
      <c r="C1" s="95" t="s">
        <v>52</v>
      </c>
      <c r="D1" s="93" t="s">
        <v>53</v>
      </c>
      <c r="E1" s="87" t="s">
        <v>54</v>
      </c>
      <c r="F1" s="87"/>
      <c r="G1" s="87" t="s">
        <v>65</v>
      </c>
      <c r="H1" s="87"/>
      <c r="I1" s="87" t="s">
        <v>66</v>
      </c>
      <c r="J1" s="87"/>
      <c r="K1" s="88" t="s">
        <v>67</v>
      </c>
      <c r="L1" s="88"/>
      <c r="M1" s="89" t="s">
        <v>68</v>
      </c>
    </row>
    <row r="2" spans="1:13" x14ac:dyDescent="0.4">
      <c r="A2" s="92"/>
      <c r="B2" s="94"/>
      <c r="C2" s="96"/>
      <c r="D2" s="94"/>
      <c r="E2" s="42" t="s">
        <v>69</v>
      </c>
      <c r="F2" s="42" t="s">
        <v>70</v>
      </c>
      <c r="G2" s="42" t="s">
        <v>69</v>
      </c>
      <c r="H2" s="42" t="s">
        <v>70</v>
      </c>
      <c r="I2" s="42" t="s">
        <v>69</v>
      </c>
      <c r="J2" s="42" t="s">
        <v>70</v>
      </c>
      <c r="K2" s="43" t="s">
        <v>69</v>
      </c>
      <c r="L2" s="42" t="s">
        <v>70</v>
      </c>
      <c r="M2" s="90"/>
    </row>
    <row r="3" spans="1:13" x14ac:dyDescent="0.4">
      <c r="A3" s="32" t="s">
        <v>123</v>
      </c>
      <c r="B3" s="33"/>
      <c r="C3" s="34"/>
      <c r="D3" s="34"/>
      <c r="E3" s="35"/>
      <c r="F3" s="35"/>
      <c r="G3" s="35"/>
      <c r="H3" s="35"/>
      <c r="I3" s="35"/>
      <c r="J3" s="35"/>
      <c r="K3" s="35"/>
      <c r="L3" s="35"/>
      <c r="M3" s="33"/>
    </row>
    <row r="4" spans="1:13" x14ac:dyDescent="0.4">
      <c r="A4" s="36" t="s">
        <v>100</v>
      </c>
      <c r="B4" s="36"/>
      <c r="C4" s="34"/>
      <c r="D4" s="37"/>
      <c r="E4" s="38"/>
      <c r="F4" s="38"/>
      <c r="G4" s="38"/>
      <c r="H4" s="38"/>
      <c r="I4" s="38"/>
      <c r="J4" s="38"/>
      <c r="K4" s="39"/>
      <c r="L4" s="38"/>
      <c r="M4" s="34"/>
    </row>
    <row r="5" spans="1:13" x14ac:dyDescent="0.4">
      <c r="A5" s="36" t="s">
        <v>101</v>
      </c>
      <c r="B5" s="36"/>
      <c r="C5" s="34" t="s">
        <v>92</v>
      </c>
      <c r="D5" s="37">
        <v>1</v>
      </c>
      <c r="E5" s="40">
        <v>120000</v>
      </c>
      <c r="F5" s="38">
        <f>D5*E5</f>
        <v>120000</v>
      </c>
      <c r="G5" s="38"/>
      <c r="H5" s="38"/>
      <c r="I5" s="40"/>
      <c r="J5" s="38"/>
      <c r="K5" s="39">
        <f>E5+G5+I5</f>
        <v>120000</v>
      </c>
      <c r="L5" s="38">
        <f>F5+H5+J5</f>
        <v>120000</v>
      </c>
      <c r="M5" s="34"/>
    </row>
    <row r="6" spans="1:13" x14ac:dyDescent="0.4">
      <c r="A6" s="36" t="s">
        <v>102</v>
      </c>
      <c r="B6" s="36"/>
      <c r="C6" s="34" t="s">
        <v>92</v>
      </c>
      <c r="D6" s="37">
        <v>1</v>
      </c>
      <c r="E6" s="40">
        <v>450000</v>
      </c>
      <c r="F6" s="38">
        <f>D6*E6</f>
        <v>450000</v>
      </c>
      <c r="G6" s="38"/>
      <c r="H6" s="38"/>
      <c r="I6" s="40"/>
      <c r="J6" s="38"/>
      <c r="K6" s="39">
        <f t="shared" ref="K6:L8" si="0">E6+G6+I6</f>
        <v>450000</v>
      </c>
      <c r="L6" s="38">
        <f t="shared" si="0"/>
        <v>450000</v>
      </c>
      <c r="M6" s="34"/>
    </row>
    <row r="7" spans="1:13" x14ac:dyDescent="0.4">
      <c r="A7" s="36" t="s">
        <v>103</v>
      </c>
      <c r="B7" s="36"/>
      <c r="C7" s="34" t="s">
        <v>92</v>
      </c>
      <c r="D7" s="37">
        <v>1</v>
      </c>
      <c r="E7" s="40">
        <v>180000</v>
      </c>
      <c r="F7" s="38">
        <f>D7*E7</f>
        <v>180000</v>
      </c>
      <c r="G7" s="38"/>
      <c r="H7" s="38"/>
      <c r="I7" s="40"/>
      <c r="J7" s="38"/>
      <c r="K7" s="39">
        <f t="shared" si="0"/>
        <v>180000</v>
      </c>
      <c r="L7" s="38">
        <f t="shared" si="0"/>
        <v>180000</v>
      </c>
      <c r="M7" s="34"/>
    </row>
    <row r="8" spans="1:13" x14ac:dyDescent="0.4">
      <c r="A8" s="36" t="s">
        <v>124</v>
      </c>
      <c r="B8" s="36"/>
      <c r="C8" s="34" t="s">
        <v>125</v>
      </c>
      <c r="D8" s="37">
        <v>5</v>
      </c>
      <c r="E8" s="40">
        <v>120000</v>
      </c>
      <c r="F8" s="38">
        <f>D8*E8</f>
        <v>600000</v>
      </c>
      <c r="G8" s="38"/>
      <c r="H8" s="38"/>
      <c r="I8" s="40"/>
      <c r="J8" s="38"/>
      <c r="K8" s="39">
        <f t="shared" si="0"/>
        <v>120000</v>
      </c>
      <c r="L8" s="38">
        <f t="shared" si="0"/>
        <v>600000</v>
      </c>
      <c r="M8" s="34"/>
    </row>
    <row r="9" spans="1:13" x14ac:dyDescent="0.4">
      <c r="A9" s="36"/>
      <c r="B9" s="36"/>
      <c r="C9" s="34"/>
      <c r="D9" s="37"/>
      <c r="E9" s="40"/>
      <c r="F9" s="38"/>
      <c r="G9" s="38"/>
      <c r="H9" s="38"/>
      <c r="I9" s="38"/>
      <c r="J9" s="38"/>
      <c r="K9" s="39"/>
      <c r="L9" s="38"/>
      <c r="M9" s="34"/>
    </row>
    <row r="10" spans="1:13" x14ac:dyDescent="0.4">
      <c r="A10" s="36"/>
      <c r="B10" s="36"/>
      <c r="C10" s="34"/>
      <c r="D10" s="37"/>
      <c r="E10" s="38"/>
      <c r="F10" s="38"/>
      <c r="G10" s="40"/>
      <c r="H10" s="38"/>
      <c r="I10" s="38"/>
      <c r="J10" s="38"/>
      <c r="K10" s="39"/>
      <c r="L10" s="38"/>
      <c r="M10" s="34"/>
    </row>
    <row r="11" spans="1:13" x14ac:dyDescent="0.4">
      <c r="A11" s="36" t="s">
        <v>62</v>
      </c>
      <c r="B11" s="36"/>
      <c r="C11" s="34"/>
      <c r="D11" s="37"/>
      <c r="E11" s="38"/>
      <c r="F11" s="38">
        <f>SUM(F5:F10)</f>
        <v>1350000</v>
      </c>
      <c r="G11" s="38"/>
      <c r="H11" s="38"/>
      <c r="I11" s="38"/>
      <c r="J11" s="38"/>
      <c r="K11" s="38"/>
      <c r="L11" s="38">
        <f t="shared" ref="L11" si="1">SUM(L5:L10)</f>
        <v>1350000</v>
      </c>
      <c r="M11" s="34"/>
    </row>
  </sheetData>
  <mergeCells count="9">
    <mergeCell ref="I1:J1"/>
    <mergeCell ref="K1:L1"/>
    <mergeCell ref="M1:M2"/>
    <mergeCell ref="A1:A2"/>
    <mergeCell ref="B1:B2"/>
    <mergeCell ref="C1:C2"/>
    <mergeCell ref="D1:D2"/>
    <mergeCell ref="E1:F1"/>
    <mergeCell ref="G1:H1"/>
  </mergeCells>
  <phoneticPr fontId="2" type="noConversion"/>
  <pageMargins left="0.7" right="0.7" top="0.75" bottom="0.75" header="0.3" footer="0.3"/>
  <pageSetup paperSize="9" scale="8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zoomScaleNormal="100" zoomScaleSheetLayoutView="71" workbookViewId="0">
      <selection activeCell="G6" sqref="G6"/>
    </sheetView>
  </sheetViews>
  <sheetFormatPr defaultRowHeight="17.399999999999999" x14ac:dyDescent="0.4"/>
  <cols>
    <col min="1" max="1" width="29.3984375" bestFit="1" customWidth="1"/>
  </cols>
  <sheetData>
    <row r="1" spans="1:13" x14ac:dyDescent="0.4">
      <c r="A1" s="91" t="s">
        <v>63</v>
      </c>
      <c r="B1" s="93" t="s">
        <v>64</v>
      </c>
      <c r="C1" s="95" t="s">
        <v>52</v>
      </c>
      <c r="D1" s="93" t="s">
        <v>53</v>
      </c>
      <c r="E1" s="87" t="s">
        <v>54</v>
      </c>
      <c r="F1" s="87"/>
      <c r="G1" s="87" t="s">
        <v>65</v>
      </c>
      <c r="H1" s="87"/>
      <c r="I1" s="87" t="s">
        <v>66</v>
      </c>
      <c r="J1" s="87"/>
      <c r="K1" s="88" t="s">
        <v>67</v>
      </c>
      <c r="L1" s="88"/>
      <c r="M1" s="89" t="s">
        <v>68</v>
      </c>
    </row>
    <row r="2" spans="1:13" x14ac:dyDescent="0.4">
      <c r="A2" s="92"/>
      <c r="B2" s="94"/>
      <c r="C2" s="96"/>
      <c r="D2" s="94"/>
      <c r="E2" s="42" t="s">
        <v>69</v>
      </c>
      <c r="F2" s="42" t="s">
        <v>70</v>
      </c>
      <c r="G2" s="42" t="s">
        <v>69</v>
      </c>
      <c r="H2" s="42" t="s">
        <v>70</v>
      </c>
      <c r="I2" s="42" t="s">
        <v>69</v>
      </c>
      <c r="J2" s="42" t="s">
        <v>70</v>
      </c>
      <c r="K2" s="43" t="s">
        <v>69</v>
      </c>
      <c r="L2" s="42" t="s">
        <v>70</v>
      </c>
      <c r="M2" s="90"/>
    </row>
    <row r="3" spans="1:13" x14ac:dyDescent="0.4">
      <c r="A3" s="32" t="s">
        <v>123</v>
      </c>
      <c r="B3" s="33"/>
      <c r="C3" s="34"/>
      <c r="D3" s="34"/>
      <c r="E3" s="35"/>
      <c r="F3" s="35"/>
      <c r="G3" s="35"/>
      <c r="H3" s="35"/>
      <c r="I3" s="35"/>
      <c r="J3" s="35"/>
      <c r="K3" s="35"/>
      <c r="L3" s="35"/>
      <c r="M3" s="33"/>
    </row>
    <row r="4" spans="1:13" x14ac:dyDescent="0.4">
      <c r="A4" s="36" t="s">
        <v>104</v>
      </c>
      <c r="B4" s="36"/>
      <c r="C4" s="34"/>
      <c r="D4" s="37"/>
      <c r="E4" s="38"/>
      <c r="F4" s="38"/>
      <c r="G4" s="38"/>
      <c r="H4" s="38"/>
      <c r="I4" s="38"/>
      <c r="J4" s="38"/>
      <c r="K4" s="39"/>
      <c r="L4" s="38"/>
      <c r="M4" s="34"/>
    </row>
    <row r="5" spans="1:13" x14ac:dyDescent="0.4">
      <c r="A5" s="36" t="s">
        <v>105</v>
      </c>
      <c r="B5" s="36"/>
      <c r="C5" s="34" t="s">
        <v>92</v>
      </c>
      <c r="D5" s="37">
        <v>1</v>
      </c>
      <c r="E5" s="40"/>
      <c r="F5" s="38"/>
      <c r="G5" s="38">
        <v>5000000</v>
      </c>
      <c r="H5" s="38">
        <f>D5*G5</f>
        <v>5000000</v>
      </c>
      <c r="I5" s="40"/>
      <c r="J5" s="38"/>
      <c r="K5" s="39">
        <f>E5+G5+I5</f>
        <v>5000000</v>
      </c>
      <c r="L5" s="38">
        <f>F5+H5+J5</f>
        <v>5000000</v>
      </c>
      <c r="M5" s="34"/>
    </row>
    <row r="6" spans="1:13" x14ac:dyDescent="0.4">
      <c r="A6" s="36" t="s">
        <v>106</v>
      </c>
      <c r="B6" s="36"/>
      <c r="C6" s="34" t="s">
        <v>92</v>
      </c>
      <c r="D6" s="37">
        <v>1</v>
      </c>
      <c r="E6" s="40"/>
      <c r="F6" s="38"/>
      <c r="G6" s="38">
        <v>1500000</v>
      </c>
      <c r="H6" s="38">
        <f t="shared" ref="H6:H8" si="0">D6*G6</f>
        <v>1500000</v>
      </c>
      <c r="I6" s="40"/>
      <c r="J6" s="38"/>
      <c r="K6" s="39">
        <f t="shared" ref="K6:L8" si="1">E6+G6+I6</f>
        <v>1500000</v>
      </c>
      <c r="L6" s="38">
        <f t="shared" si="1"/>
        <v>1500000</v>
      </c>
      <c r="M6" s="34"/>
    </row>
    <row r="7" spans="1:13" x14ac:dyDescent="0.4">
      <c r="A7" s="36" t="s">
        <v>107</v>
      </c>
      <c r="B7" s="36"/>
      <c r="C7" s="34" t="s">
        <v>92</v>
      </c>
      <c r="D7" s="37">
        <v>1</v>
      </c>
      <c r="E7" s="40"/>
      <c r="F7" s="38"/>
      <c r="G7" s="38">
        <v>900000</v>
      </c>
      <c r="H7" s="38">
        <f t="shared" si="0"/>
        <v>900000</v>
      </c>
      <c r="I7" s="40"/>
      <c r="J7" s="38"/>
      <c r="K7" s="39">
        <f t="shared" si="1"/>
        <v>900000</v>
      </c>
      <c r="L7" s="38">
        <f t="shared" si="1"/>
        <v>900000</v>
      </c>
      <c r="M7" s="34"/>
    </row>
    <row r="8" spans="1:13" x14ac:dyDescent="0.4">
      <c r="A8" s="36" t="s">
        <v>108</v>
      </c>
      <c r="B8" s="36"/>
      <c r="C8" s="34" t="s">
        <v>92</v>
      </c>
      <c r="D8" s="37">
        <v>1</v>
      </c>
      <c r="E8" s="40"/>
      <c r="F8" s="38"/>
      <c r="G8" s="38">
        <v>200000</v>
      </c>
      <c r="H8" s="38">
        <f t="shared" si="0"/>
        <v>200000</v>
      </c>
      <c r="I8" s="40"/>
      <c r="J8" s="38"/>
      <c r="K8" s="39">
        <f t="shared" si="1"/>
        <v>200000</v>
      </c>
      <c r="L8" s="38">
        <f>F8+H8+J8</f>
        <v>200000</v>
      </c>
      <c r="M8" s="34"/>
    </row>
    <row r="9" spans="1:13" x14ac:dyDescent="0.4">
      <c r="A9" s="36"/>
      <c r="B9" s="36"/>
      <c r="C9" s="34"/>
      <c r="D9" s="37"/>
      <c r="E9" s="40"/>
      <c r="F9" s="38"/>
      <c r="G9" s="38"/>
      <c r="H9" s="38"/>
      <c r="I9" s="38"/>
      <c r="J9" s="38"/>
      <c r="K9" s="39"/>
      <c r="L9" s="38"/>
      <c r="M9" s="34"/>
    </row>
    <row r="10" spans="1:13" x14ac:dyDescent="0.4">
      <c r="A10" s="36"/>
      <c r="B10" s="36"/>
      <c r="C10" s="34"/>
      <c r="D10" s="37"/>
      <c r="E10" s="38"/>
      <c r="F10" s="38"/>
      <c r="G10" s="40"/>
      <c r="H10" s="38"/>
      <c r="I10" s="38"/>
      <c r="J10" s="38"/>
      <c r="K10" s="39"/>
      <c r="L10" s="38"/>
      <c r="M10" s="34"/>
    </row>
    <row r="11" spans="1:13" x14ac:dyDescent="0.4">
      <c r="A11" s="34" t="s">
        <v>99</v>
      </c>
      <c r="B11" s="36"/>
      <c r="C11" s="34"/>
      <c r="D11" s="37"/>
      <c r="E11" s="38"/>
      <c r="F11" s="38"/>
      <c r="G11" s="38"/>
      <c r="H11" s="38">
        <f>SUM(H5:H8)</f>
        <v>7600000</v>
      </c>
      <c r="I11" s="38"/>
      <c r="J11" s="38"/>
      <c r="K11" s="38"/>
      <c r="L11" s="38">
        <f t="shared" ref="L11" si="2">SUM(L5:L10)</f>
        <v>7600000</v>
      </c>
      <c r="M11" s="34"/>
    </row>
    <row r="19" spans="10:10" x14ac:dyDescent="0.4">
      <c r="J19" t="s">
        <v>116</v>
      </c>
    </row>
  </sheetData>
  <mergeCells count="9">
    <mergeCell ref="K1:L1"/>
    <mergeCell ref="M1:M2"/>
    <mergeCell ref="A1:A2"/>
    <mergeCell ref="B1:B2"/>
    <mergeCell ref="C1:C2"/>
    <mergeCell ref="D1:D2"/>
    <mergeCell ref="E1:F1"/>
    <mergeCell ref="G1:H1"/>
    <mergeCell ref="I1:J1"/>
  </mergeCells>
  <phoneticPr fontId="2" type="noConversion"/>
  <pageMargins left="0.7" right="0.7" top="0.75" bottom="0.75" header="0.3" footer="0.3"/>
  <pageSetup paperSize="9" scale="1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원가계산서</vt:lpstr>
      <vt:lpstr>공종집계표</vt:lpstr>
      <vt:lpstr>내역서(기계실)</vt:lpstr>
      <vt:lpstr>내역서(출입구)</vt:lpstr>
      <vt:lpstr>내역서(카) </vt:lpstr>
      <vt:lpstr>내역서(표시기류) </vt:lpstr>
      <vt:lpstr>내역서(인건비)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P6436</dc:creator>
  <cp:lastModifiedBy>P6442</cp:lastModifiedBy>
  <cp:lastPrinted>2018-02-20T04:34:18Z</cp:lastPrinted>
  <dcterms:created xsi:type="dcterms:W3CDTF">2018-02-20T01:35:33Z</dcterms:created>
  <dcterms:modified xsi:type="dcterms:W3CDTF">2019-02-15T05:45:21Z</dcterms:modified>
</cp:coreProperties>
</file>