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0755" windowHeight="11880"/>
  </bookViews>
  <sheets>
    <sheet name="원가계산서" sheetId="3" r:id="rId1"/>
    <sheet name="공종별집계표" sheetId="8" r:id="rId2"/>
    <sheet name="공종별내역서" sheetId="7" r:id="rId3"/>
    <sheet name="단가대비표" sheetId="4" r:id="rId4"/>
  </sheets>
  <definedNames>
    <definedName name="_xlnm.Print_Area" localSheetId="2">공종별내역서!$A$1:$M$181</definedName>
    <definedName name="_xlnm.Print_Area" localSheetId="1">공종별집계표!$A$1:$M$27</definedName>
    <definedName name="_xlnm.Print_Area" localSheetId="3">단가대비표!$A$1:$X$11</definedName>
    <definedName name="_xlnm.Print_Titles" localSheetId="2">공종별내역서!$1:$3</definedName>
    <definedName name="_xlnm.Print_Titles" localSheetId="1">공종별집계표!$1:$4</definedName>
    <definedName name="_xlnm.Print_Titles" localSheetId="3">단가대비표!$1:$4</definedName>
    <definedName name="_xlnm.Print_Titles" localSheetId="0">원가계산서!$1:$3</definedName>
  </definedNames>
  <calcPr calcId="145621"/>
</workbook>
</file>

<file path=xl/calcChain.xml><?xml version="1.0" encoding="utf-8"?>
<calcChain xmlns="http://schemas.openxmlformats.org/spreadsheetml/2006/main">
  <c r="F2" i="3" l="1"/>
  <c r="G87" i="7" l="1"/>
  <c r="H87" i="7" s="1"/>
  <c r="G60" i="7"/>
  <c r="H60" i="7" s="1"/>
  <c r="G38" i="7"/>
  <c r="H38" i="7" s="1"/>
  <c r="G15" i="7"/>
  <c r="H15" i="7" s="1"/>
  <c r="G162" i="7" l="1"/>
  <c r="H162" i="7" s="1"/>
  <c r="G163" i="7"/>
  <c r="H163" i="7" s="1"/>
  <c r="G161" i="7"/>
  <c r="H161" i="7" s="1"/>
  <c r="G148" i="7"/>
  <c r="H148" i="7" s="1"/>
  <c r="L148" i="7" s="1"/>
  <c r="G144" i="7"/>
  <c r="H144" i="7" s="1"/>
  <c r="G145" i="7"/>
  <c r="H145" i="7" s="1"/>
  <c r="G143" i="7"/>
  <c r="H143" i="7" s="1"/>
  <c r="G140" i="7"/>
  <c r="H140" i="7" s="1"/>
  <c r="G123" i="7"/>
  <c r="K123" i="7" s="1"/>
  <c r="G99" i="7"/>
  <c r="H99" i="7" s="1"/>
  <c r="L99" i="7" s="1"/>
  <c r="G88" i="7"/>
  <c r="H88" i="7" s="1"/>
  <c r="L88" i="7" s="1"/>
  <c r="G85" i="7"/>
  <c r="H85" i="7" s="1"/>
  <c r="G84" i="7"/>
  <c r="H84" i="7" s="1"/>
  <c r="G83" i="7"/>
  <c r="H83" i="7" s="1"/>
  <c r="G78" i="7"/>
  <c r="H78" i="7" s="1"/>
  <c r="G79" i="7"/>
  <c r="H79" i="7" s="1"/>
  <c r="G77" i="7"/>
  <c r="H77" i="7" s="1"/>
  <c r="G74" i="7"/>
  <c r="H74" i="7" s="1"/>
  <c r="G61" i="7"/>
  <c r="H61" i="7" s="1"/>
  <c r="L61" i="7" s="1"/>
  <c r="G56" i="7"/>
  <c r="H56" i="7" s="1"/>
  <c r="G57" i="7"/>
  <c r="H57" i="7" s="1"/>
  <c r="G55" i="7"/>
  <c r="H55" i="7" s="1"/>
  <c r="G52" i="7"/>
  <c r="H52" i="7" s="1"/>
  <c r="G39" i="7"/>
  <c r="H39" i="7" s="1"/>
  <c r="L39" i="7" s="1"/>
  <c r="G33" i="7"/>
  <c r="H33" i="7" s="1"/>
  <c r="G34" i="7"/>
  <c r="H34" i="7" s="1"/>
  <c r="G32" i="7"/>
  <c r="H32" i="7" s="1"/>
  <c r="G6" i="7"/>
  <c r="G29" i="7"/>
  <c r="H29" i="7" s="1"/>
  <c r="G10" i="7"/>
  <c r="H10" i="7" s="1"/>
  <c r="G11" i="7"/>
  <c r="H11" i="7" s="1"/>
  <c r="G9" i="7"/>
  <c r="H9" i="7" s="1"/>
  <c r="G16" i="7"/>
  <c r="H16" i="7" s="1"/>
  <c r="L16" i="7" s="1"/>
  <c r="K99" i="7" l="1"/>
  <c r="H123" i="7"/>
  <c r="K88" i="7"/>
  <c r="H120" i="7"/>
  <c r="H10" i="8" s="1"/>
  <c r="G27" i="8"/>
  <c r="I27" i="8"/>
  <c r="J27" i="8"/>
  <c r="K27" i="8"/>
  <c r="E122" i="7"/>
  <c r="K122" i="7" s="1"/>
  <c r="E98" i="7"/>
  <c r="K98" i="7" s="1"/>
  <c r="L123" i="7" l="1"/>
  <c r="H138" i="7"/>
  <c r="H11" i="8" s="1"/>
  <c r="F122" i="7"/>
  <c r="L122" i="7" s="1"/>
  <c r="F98" i="7"/>
  <c r="G165" i="7"/>
  <c r="H165" i="7" s="1"/>
  <c r="G164" i="7"/>
  <c r="H164" i="7" s="1"/>
  <c r="G86" i="7"/>
  <c r="H86" i="7" s="1"/>
  <c r="G142" i="7"/>
  <c r="H142" i="7" s="1"/>
  <c r="G76" i="7"/>
  <c r="G54" i="7"/>
  <c r="H54" i="7" s="1"/>
  <c r="G31" i="7"/>
  <c r="H31" i="7" s="1"/>
  <c r="G8" i="7"/>
  <c r="H8" i="7" s="1"/>
  <c r="E7" i="7"/>
  <c r="F7" i="7" s="1"/>
  <c r="L7" i="7" s="1"/>
  <c r="E31" i="7"/>
  <c r="F31" i="7" s="1"/>
  <c r="E143" i="7"/>
  <c r="K143" i="7" s="1"/>
  <c r="E33" i="7"/>
  <c r="K33" i="7" s="1"/>
  <c r="E145" i="7"/>
  <c r="F145" i="7" s="1"/>
  <c r="L145" i="7" s="1"/>
  <c r="E161" i="7"/>
  <c r="K161" i="7" s="1"/>
  <c r="E162" i="7"/>
  <c r="F162" i="7" s="1"/>
  <c r="L162" i="7" s="1"/>
  <c r="E85" i="7"/>
  <c r="F85" i="7" s="1"/>
  <c r="L85" i="7" s="1"/>
  <c r="E164" i="7"/>
  <c r="F164" i="7" s="1"/>
  <c r="E165" i="7"/>
  <c r="F165" i="7" s="1"/>
  <c r="E60" i="7"/>
  <c r="E80" i="7"/>
  <c r="F80" i="7" s="1"/>
  <c r="L80" i="7" s="1"/>
  <c r="E147" i="7"/>
  <c r="F147" i="7" s="1"/>
  <c r="L147" i="7" s="1"/>
  <c r="E29" i="7"/>
  <c r="K29" i="7" s="1"/>
  <c r="E58" i="7" l="1"/>
  <c r="K58" i="7" s="1"/>
  <c r="E36" i="7"/>
  <c r="L31" i="7"/>
  <c r="L138" i="7"/>
  <c r="L11" i="8" s="1"/>
  <c r="L164" i="7"/>
  <c r="F138" i="7"/>
  <c r="F11" i="8" s="1"/>
  <c r="L98" i="7"/>
  <c r="L120" i="7" s="1"/>
  <c r="L10" i="8" s="1"/>
  <c r="F120" i="7"/>
  <c r="F10" i="8" s="1"/>
  <c r="K60" i="7"/>
  <c r="F60" i="7"/>
  <c r="L60" i="7" s="1"/>
  <c r="E8" i="7"/>
  <c r="F8" i="7" s="1"/>
  <c r="L8" i="7" s="1"/>
  <c r="E12" i="7"/>
  <c r="F12" i="7" s="1"/>
  <c r="L12" i="7" s="1"/>
  <c r="E30" i="7"/>
  <c r="F30" i="7" s="1"/>
  <c r="L30" i="7" s="1"/>
  <c r="E32" i="7"/>
  <c r="F32" i="7" s="1"/>
  <c r="L32" i="7" s="1"/>
  <c r="E52" i="7"/>
  <c r="F52" i="7" s="1"/>
  <c r="L52" i="7" s="1"/>
  <c r="E54" i="7"/>
  <c r="F54" i="7" s="1"/>
  <c r="L54" i="7" s="1"/>
  <c r="E74" i="7"/>
  <c r="K74" i="7" s="1"/>
  <c r="E76" i="7"/>
  <c r="F76" i="7" s="1"/>
  <c r="E81" i="7"/>
  <c r="K81" i="7" s="1"/>
  <c r="E142" i="7"/>
  <c r="F142" i="7" s="1"/>
  <c r="L142" i="7" s="1"/>
  <c r="E146" i="7"/>
  <c r="K146" i="7" s="1"/>
  <c r="E84" i="7"/>
  <c r="K84" i="7" s="1"/>
  <c r="E9" i="7"/>
  <c r="K9" i="7" s="1"/>
  <c r="E14" i="7"/>
  <c r="F14" i="7" s="1"/>
  <c r="L14" i="7" s="1"/>
  <c r="E35" i="7"/>
  <c r="F35" i="7" s="1"/>
  <c r="L35" i="7" s="1"/>
  <c r="E57" i="7"/>
  <c r="F57" i="7" s="1"/>
  <c r="L57" i="7" s="1"/>
  <c r="E53" i="7"/>
  <c r="F53" i="7" s="1"/>
  <c r="L53" i="7" s="1"/>
  <c r="E79" i="7"/>
  <c r="K79" i="7" s="1"/>
  <c r="E75" i="7"/>
  <c r="F75" i="7" s="1"/>
  <c r="L75" i="7" s="1"/>
  <c r="E140" i="7"/>
  <c r="F140" i="7" s="1"/>
  <c r="L140" i="7" s="1"/>
  <c r="E141" i="7"/>
  <c r="F141" i="7" s="1"/>
  <c r="L141" i="7" s="1"/>
  <c r="E15" i="7"/>
  <c r="F15" i="7" s="1"/>
  <c r="L15" i="7" s="1"/>
  <c r="E83" i="7"/>
  <c r="F83" i="7" s="1"/>
  <c r="L83" i="7" s="1"/>
  <c r="E87" i="7"/>
  <c r="K87" i="7" s="1"/>
  <c r="E163" i="7"/>
  <c r="F163" i="7" s="1"/>
  <c r="L163" i="7" s="1"/>
  <c r="E6" i="7"/>
  <c r="E11" i="7"/>
  <c r="F11" i="7" s="1"/>
  <c r="L11" i="7" s="1"/>
  <c r="E13" i="7"/>
  <c r="F13" i="7" s="1"/>
  <c r="L13" i="7" s="1"/>
  <c r="E34" i="7"/>
  <c r="K34" i="7" s="1"/>
  <c r="E37" i="7"/>
  <c r="F37" i="7" s="1"/>
  <c r="L37" i="7" s="1"/>
  <c r="E56" i="7"/>
  <c r="F56" i="7" s="1"/>
  <c r="L56" i="7" s="1"/>
  <c r="E59" i="7"/>
  <c r="F59" i="7" s="1"/>
  <c r="L59" i="7" s="1"/>
  <c r="E78" i="7"/>
  <c r="F78" i="7" s="1"/>
  <c r="L78" i="7" s="1"/>
  <c r="E144" i="7"/>
  <c r="F144" i="7" s="1"/>
  <c r="L144" i="7" s="1"/>
  <c r="E38" i="7"/>
  <c r="F38" i="7" s="1"/>
  <c r="L38" i="7" s="1"/>
  <c r="E86" i="7"/>
  <c r="F86" i="7" s="1"/>
  <c r="L86" i="7" s="1"/>
  <c r="E10" i="7"/>
  <c r="F10" i="7" s="1"/>
  <c r="L10" i="7" s="1"/>
  <c r="E55" i="7"/>
  <c r="F55" i="7" s="1"/>
  <c r="L55" i="7" s="1"/>
  <c r="E77" i="7"/>
  <c r="F77" i="7" s="1"/>
  <c r="L77" i="7" s="1"/>
  <c r="E82" i="7"/>
  <c r="F82" i="7" s="1"/>
  <c r="L82" i="7" s="1"/>
  <c r="F161" i="7"/>
  <c r="L161" i="7" s="1"/>
  <c r="K147" i="7"/>
  <c r="F74" i="7"/>
  <c r="L74" i="7" s="1"/>
  <c r="K7" i="7"/>
  <c r="K80" i="7"/>
  <c r="L165" i="7"/>
  <c r="F29" i="7"/>
  <c r="L29" i="7" s="1"/>
  <c r="F33" i="7"/>
  <c r="L33" i="7" s="1"/>
  <c r="F143" i="7"/>
  <c r="L143" i="7" s="1"/>
  <c r="K145" i="7"/>
  <c r="K164" i="7"/>
  <c r="H76" i="7"/>
  <c r="K85" i="7"/>
  <c r="K162" i="7"/>
  <c r="K31" i="7"/>
  <c r="K165" i="7"/>
  <c r="I6" i="7"/>
  <c r="J6" i="7" s="1"/>
  <c r="H6" i="7"/>
  <c r="F5" i="8"/>
  <c r="H5" i="8"/>
  <c r="J5" i="8"/>
  <c r="K5" i="8"/>
  <c r="K14" i="7" l="1"/>
  <c r="K83" i="7"/>
  <c r="F58" i="7"/>
  <c r="L58" i="7" s="1"/>
  <c r="K30" i="7"/>
  <c r="K56" i="7"/>
  <c r="K36" i="7"/>
  <c r="F36" i="7"/>
  <c r="L36" i="7" s="1"/>
  <c r="K11" i="7"/>
  <c r="K77" i="7"/>
  <c r="K57" i="7"/>
  <c r="K12" i="7"/>
  <c r="F79" i="7"/>
  <c r="L79" i="7" s="1"/>
  <c r="K142" i="7"/>
  <c r="K59" i="7"/>
  <c r="K54" i="7"/>
  <c r="K15" i="7"/>
  <c r="K37" i="7"/>
  <c r="K13" i="7"/>
  <c r="F87" i="7"/>
  <c r="L87" i="7" s="1"/>
  <c r="F84" i="7"/>
  <c r="L84" i="7" s="1"/>
  <c r="K78" i="7"/>
  <c r="K140" i="7"/>
  <c r="F146" i="7"/>
  <c r="L146" i="7" s="1"/>
  <c r="K35" i="7"/>
  <c r="K86" i="7"/>
  <c r="K144" i="7"/>
  <c r="K55" i="7"/>
  <c r="K32" i="7"/>
  <c r="K76" i="7"/>
  <c r="K8" i="7"/>
  <c r="L76" i="7"/>
  <c r="K75" i="7"/>
  <c r="K82" i="7"/>
  <c r="K52" i="7"/>
  <c r="K38" i="7"/>
  <c r="F9" i="7"/>
  <c r="L9" i="7" s="1"/>
  <c r="K10" i="7"/>
  <c r="K163" i="7"/>
  <c r="K141" i="7"/>
  <c r="F81" i="7"/>
  <c r="L81" i="7" s="1"/>
  <c r="K53" i="7"/>
  <c r="F34" i="7"/>
  <c r="L34" i="7" s="1"/>
  <c r="F6" i="7"/>
  <c r="L6" i="7" s="1"/>
  <c r="J72" i="7"/>
  <c r="K6" i="7"/>
  <c r="H50" i="7"/>
  <c r="H7" i="8" s="1"/>
  <c r="L5" i="8"/>
  <c r="J159" i="7"/>
  <c r="H27" i="7"/>
  <c r="J27" i="7"/>
  <c r="H6" i="8" l="1"/>
  <c r="F96" i="7"/>
  <c r="F9" i="8" s="1"/>
  <c r="F50" i="7"/>
  <c r="F7" i="8" s="1"/>
  <c r="F181" i="7"/>
  <c r="F13" i="8" s="1"/>
  <c r="F27" i="7"/>
  <c r="L72" i="7"/>
  <c r="L8" i="8" s="1"/>
  <c r="J96" i="7"/>
  <c r="F159" i="7"/>
  <c r="F12" i="8" s="1"/>
  <c r="H96" i="7"/>
  <c r="H9" i="8" s="1"/>
  <c r="J181" i="7"/>
  <c r="F72" i="7"/>
  <c r="F8" i="8" s="1"/>
  <c r="J50" i="7"/>
  <c r="L96" i="7"/>
  <c r="L9" i="8" s="1"/>
  <c r="H159" i="7"/>
  <c r="H12" i="8" s="1"/>
  <c r="H181" i="7"/>
  <c r="H13" i="8" s="1"/>
  <c r="H72" i="7"/>
  <c r="H8" i="8" s="1"/>
  <c r="L27" i="7"/>
  <c r="L6" i="8" s="1"/>
  <c r="F4" i="7" l="1"/>
  <c r="H4" i="7"/>
  <c r="F6" i="8"/>
  <c r="F27" i="8" s="1"/>
  <c r="E4" i="3" s="1"/>
  <c r="H27" i="8"/>
  <c r="E8" i="3" s="1"/>
  <c r="L159" i="7"/>
  <c r="L181" i="7"/>
  <c r="L13" i="8" s="1"/>
  <c r="L50" i="7"/>
  <c r="L7" i="8" s="1"/>
  <c r="L4" i="7" l="1"/>
  <c r="L12" i="8"/>
  <c r="L27" i="8" s="1"/>
  <c r="E7" i="3"/>
  <c r="E14" i="3"/>
  <c r="E9" i="3"/>
  <c r="E10" i="3" s="1"/>
  <c r="E13" i="3"/>
  <c r="E15" i="3" s="1"/>
  <c r="E18" i="3" l="1"/>
  <c r="E17" i="3"/>
  <c r="E16" i="3"/>
  <c r="E19" i="3"/>
  <c r="E20" i="3"/>
  <c r="E12" i="3"/>
  <c r="E11" i="3"/>
  <c r="E21" i="3" l="1"/>
  <c r="E22" i="3" l="1"/>
  <c r="E23" i="3" l="1"/>
  <c r="E24" i="3" s="1"/>
  <c r="E25" i="3" s="1"/>
  <c r="E26" i="3" s="1"/>
  <c r="E27" i="3" s="1"/>
  <c r="E28" i="3" s="1"/>
</calcChain>
</file>

<file path=xl/sharedStrings.xml><?xml version="1.0" encoding="utf-8"?>
<sst xmlns="http://schemas.openxmlformats.org/spreadsheetml/2006/main" count="964" uniqueCount="279">
  <si>
    <t>공 종 별 집 계 표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</si>
  <si>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</si>
  <si>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</si>
  <si>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</si>
  <si>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</si>
  <si>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</si>
  <si>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</si>
  <si>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</si>
  <si>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</si>
  <si>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</si>
  <si>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</si>
  <si>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</si>
  <si>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</si>
  <si>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</si>
  <si>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</si>
  <si>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</si>
  <si>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</si>
  <si>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</si>
  <si>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</si>
  <si>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</si>
  <si>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</si>
  <si>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</si>
  <si>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</si>
  <si>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</si>
  <si>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</si>
  <si>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</si>
  <si>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</si>
  <si>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</si>
  <si>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</si>
  <si>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</si>
  <si>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</si>
  <si>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</si>
  <si>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</si>
  <si>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</si>
  <si>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</si>
  <si>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</si>
  <si>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</si>
  <si>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</si>
  <si>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</si>
  <si>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</si>
  <si>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</si>
  <si>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</si>
  <si>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</si>
  <si>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</si>
  <si>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</si>
  <si>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</si>
  <si>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</si>
  <si>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</si>
  <si>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</si>
  <si>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</si>
  <si>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/>
  </si>
  <si>
    <t>01</t>
  </si>
  <si>
    <t>02</t>
  </si>
  <si>
    <t>일반형(일자형)</t>
  </si>
  <si>
    <t>SET</t>
  </si>
  <si>
    <t>52C3333602C45875B136C4F26EBD68E53CF950</t>
  </si>
  <si>
    <t>F</t>
  </si>
  <si>
    <t>T</t>
  </si>
  <si>
    <t>0252C3333602C45875B136C4F26EBD68E53CF950</t>
  </si>
  <si>
    <t>52C3333602C45875B136C4F26EBD68E53CF959</t>
  </si>
  <si>
    <t>0252C3333602C45875B136C4F26EBD68E53CF959</t>
  </si>
  <si>
    <t>52C3333602C45875B136C4F26EBD68E53CFED5</t>
  </si>
  <si>
    <t>0252C3333602C45875B136C4F26EBD68E53CFED5</t>
  </si>
  <si>
    <t>52C3333602C45875B136C4F26EBD68E53CFED4</t>
  </si>
  <si>
    <t>0252C3333602C45875B136C4F26EBD68E53CFED4</t>
  </si>
  <si>
    <t>53A203B902E449654B47FFCCE188EBE99D93CD</t>
  </si>
  <si>
    <t>0253A203B902E449654B47FFCCE188EBE99D93CD</t>
  </si>
  <si>
    <t>53A203B902E449654B47FB51D9CDEBC5938D87</t>
  </si>
  <si>
    <t>0253A203B902E449654B47FB51D9CDEBC5938D87</t>
  </si>
  <si>
    <t>[ 합           계 ]</t>
  </si>
  <si>
    <t>TOTAL</t>
  </si>
  <si>
    <t>03</t>
  </si>
  <si>
    <t>0352C3333602C45875B136C4F26EBD68E53CF950</t>
  </si>
  <si>
    <t>0352C3333602C45875B136C4F26EBD68E53CF959</t>
  </si>
  <si>
    <t>0352C3333602C45875B136C4F26EBD68E53CFED5</t>
  </si>
  <si>
    <t>0352C3333602C45875B136C4F26EBD68E53CFED4</t>
  </si>
  <si>
    <t>0353A203B902E449654B47FFCCE188EBE99D93CD</t>
  </si>
  <si>
    <t>0353A203B902E449654B47FB51D9CDEBC5938D87</t>
  </si>
  <si>
    <t>04</t>
  </si>
  <si>
    <t>0452C3333602C45875B136C4F26EBD68E53CF950</t>
  </si>
  <si>
    <t>0452C3333602C45875B136C4F26EBD68E53CF959</t>
  </si>
  <si>
    <t>0452C3333602C45875B136C4F26EBD68E53CFED5</t>
  </si>
  <si>
    <t>0452C3333602C45875B136C4F26EBD68E53CFED4</t>
  </si>
  <si>
    <t>0453A203B902E449654B47FFCCE188EBE99D93CD</t>
  </si>
  <si>
    <t>0453A203B902E449654B47FB51D9CDEBC5938D87</t>
  </si>
  <si>
    <t>05</t>
  </si>
  <si>
    <t>0552C3333602C45875B136C4F26EBD68E53CF950</t>
  </si>
  <si>
    <t>0552C3333602C45875B136C4F26EBD68E53CF959</t>
  </si>
  <si>
    <t>0552C3333602C45875B136C4F26EBD68E53CFED5</t>
  </si>
  <si>
    <t>0552C3333602C45875B136C4F26EBD68E53CFED4</t>
  </si>
  <si>
    <t>0553A203B902E449654B47FFCCE188EBE99D93CD</t>
  </si>
  <si>
    <t>0553A203B902E449654B47FB51D9CDEBC5938D87</t>
  </si>
  <si>
    <t>06</t>
  </si>
  <si>
    <t>07</t>
  </si>
  <si>
    <t>0752C3333602C45875B136C4F26EBD68E53CF950</t>
  </si>
  <si>
    <t>0752C3333602C45875B136C4F26EBD68E53CF959</t>
  </si>
  <si>
    <t>0752C3333602C45875B136C4F26EBD68E53CFED5</t>
  </si>
  <si>
    <t>0752C3333602C45875B136C4F26EBD68E53CFED4</t>
  </si>
  <si>
    <t>0753A203B902E449654B47FFCCE188EBE99D93CD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</si>
  <si>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</si>
  <si>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</si>
  <si>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</si>
  <si>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</si>
  <si>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</si>
  <si>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</si>
  <si>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</si>
  <si>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</si>
  <si>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</si>
  <si>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</si>
  <si>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</si>
  <si>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</si>
  <si>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코  드</t>
  </si>
  <si>
    <t>노 무 비</t>
  </si>
  <si>
    <t>경    비</t>
  </si>
  <si>
    <t>번  호</t>
  </si>
  <si>
    <t>비      고</t>
  </si>
  <si>
    <t>단 가 대 비 표</t>
  </si>
  <si>
    <t>규격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</si>
  <si>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</si>
  <si>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</si>
  <si>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</si>
  <si>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</si>
  <si>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</si>
  <si>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</si>
  <si>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</si>
  <si>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</si>
  <si>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</si>
  <si>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</si>
  <si>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노임 1</t>
  </si>
  <si>
    <t>B</t>
  </si>
  <si>
    <t>공 사 원 가 계 산 서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</si>
  <si>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</si>
  <si>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</si>
  <si>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</si>
  <si>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</si>
  <si>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</si>
  <si>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</si>
  <si>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</si>
  <si>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</si>
  <si>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</si>
  <si>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</si>
  <si>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</si>
  <si>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</si>
  <si>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</si>
  <si>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</si>
  <si>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</si>
  <si>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</si>
  <si>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</si>
  <si>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</si>
  <si>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</si>
  <si>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8%</t>
  </si>
  <si>
    <t>BS</t>
  </si>
  <si>
    <t>C4</t>
  </si>
  <si>
    <t>산  재  보  험  료</t>
  </si>
  <si>
    <t>노무비 * 3.75%</t>
  </si>
  <si>
    <t>C5</t>
  </si>
  <si>
    <t>고  용  보  험  료</t>
  </si>
  <si>
    <t>노무비 * 0.87%</t>
  </si>
  <si>
    <t>C6</t>
  </si>
  <si>
    <t>국민  건강  보험료</t>
  </si>
  <si>
    <t>직접노무비 * 3.23%</t>
  </si>
  <si>
    <t>C7</t>
  </si>
  <si>
    <t>국민  연금  보험료</t>
  </si>
  <si>
    <t>직접노무비 * 4.5%</t>
  </si>
  <si>
    <t>CB</t>
  </si>
  <si>
    <t>노인장기요양보험료</t>
  </si>
  <si>
    <t>건강보험료 * 8.51%</t>
  </si>
  <si>
    <t>CA</t>
  </si>
  <si>
    <t>산업안전보건관리비</t>
  </si>
  <si>
    <t>CH</t>
  </si>
  <si>
    <t>환  경  보  전  비</t>
  </si>
  <si>
    <t>(재료비+직노+기계경비) * 0.3%</t>
  </si>
  <si>
    <t>CG</t>
  </si>
  <si>
    <t>기   타    경   비</t>
  </si>
  <si>
    <t>(재료비+노무비) * 5.6%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</si>
  <si>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</si>
  <si>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</si>
  <si>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</si>
  <si>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</si>
  <si>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</si>
  <si>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</si>
  <si>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</si>
  <si>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</si>
  <si>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</si>
  <si>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</si>
  <si>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</si>
  <si>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</si>
  <si>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</si>
  <si>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</si>
  <si>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</si>
  <si>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</si>
  <si>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</si>
  <si>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</si>
  <si>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</si>
  <si>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</si>
  <si>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</si>
  <si>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</si>
  <si>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</si>
  <si>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</si>
  <si>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(재료비+직노) * 2.93%</t>
    <phoneticPr fontId="1" type="noConversion"/>
  </si>
  <si>
    <t>[ 경부선 평택역 에스컬레이터 부품 개량 공사 ]</t>
    <phoneticPr fontId="1" type="noConversion"/>
  </si>
  <si>
    <t>01  경부선 평택역 에스컬레이터 부품 개량 공사</t>
    <phoneticPr fontId="1" type="noConversion"/>
  </si>
  <si>
    <t>0101    E/S #1호기</t>
    <phoneticPr fontId="1" type="noConversion"/>
  </si>
  <si>
    <t xml:space="preserve"> 0101    E/S #1호기</t>
    <phoneticPr fontId="1" type="noConversion"/>
  </si>
  <si>
    <t xml:space="preserve"> 0102    E/S #2호기</t>
    <phoneticPr fontId="1" type="noConversion"/>
  </si>
  <si>
    <t xml:space="preserve"> 0103    E/S #3호기</t>
    <phoneticPr fontId="1" type="noConversion"/>
  </si>
  <si>
    <t xml:space="preserve"> 0104    E/S #4호기</t>
    <phoneticPr fontId="1" type="noConversion"/>
  </si>
  <si>
    <t xml:space="preserve"> 0105    E/S #7호기</t>
    <phoneticPr fontId="1" type="noConversion"/>
  </si>
  <si>
    <t xml:space="preserve"> 0106    E/S #8호기</t>
    <phoneticPr fontId="1" type="noConversion"/>
  </si>
  <si>
    <t>가압롤러 ASSY</t>
    <phoneticPr fontId="1" type="noConversion"/>
  </si>
  <si>
    <t>가압롤러 ASSY</t>
    <phoneticPr fontId="1" type="noConversion"/>
  </si>
  <si>
    <t>핸드레일 구동기어</t>
    <phoneticPr fontId="1" type="noConversion"/>
  </si>
  <si>
    <t>NEWEL 롤러</t>
    <phoneticPr fontId="1" type="noConversion"/>
  </si>
  <si>
    <t>쌍기어축</t>
    <phoneticPr fontId="1" type="noConversion"/>
  </si>
  <si>
    <t>쌍기어축</t>
    <phoneticPr fontId="1" type="noConversion"/>
  </si>
  <si>
    <t>핸드레일 가이드레일</t>
    <phoneticPr fontId="1" type="noConversion"/>
  </si>
  <si>
    <t>핸드레일 가이드스트립</t>
    <phoneticPr fontId="1" type="noConversion"/>
  </si>
  <si>
    <t>핸드레일(좌)</t>
    <phoneticPr fontId="1" type="noConversion"/>
  </si>
  <si>
    <t>핸드레일(우)</t>
    <phoneticPr fontId="1" type="noConversion"/>
  </si>
  <si>
    <t>핸드레일 드라이브</t>
    <phoneticPr fontId="1" type="noConversion"/>
  </si>
  <si>
    <t>핸드레일 체인</t>
    <phoneticPr fontId="1" type="noConversion"/>
  </si>
  <si>
    <t>고재처리</t>
    <phoneticPr fontId="1" type="noConversion"/>
  </si>
  <si>
    <t>현대/미쓰비시</t>
    <phoneticPr fontId="1" type="noConversion"/>
  </si>
  <si>
    <t>#60 19T, 베어링 포함</t>
    <phoneticPr fontId="1" type="noConversion"/>
  </si>
  <si>
    <t>D2G1PO351G(동양), 상하이미쓰비시</t>
  </si>
  <si>
    <t>1차측, 기어포함, 베어링포함</t>
  </si>
  <si>
    <t>2차측, 기어포함, 베어링포함</t>
  </si>
  <si>
    <t>3차측, 기어포함, 베어링포함</t>
  </si>
  <si>
    <t>플라스틱</t>
  </si>
  <si>
    <t>알루미늄</t>
  </si>
  <si>
    <t>동양, 현대, 상하이미쓰비시</t>
  </si>
  <si>
    <t>#60H-2열  (TSUBAKI외 동급이상)</t>
  </si>
  <si>
    <t>RS40(TSUBAKI외 동급이상)</t>
  </si>
  <si>
    <t>고철 (별도 싯가에 따름)</t>
  </si>
  <si>
    <t>알루미늄 (별도 싯가에 따름)</t>
  </si>
  <si>
    <t>현대, 미쓰비시 롤러 4개 
(1set 구성품)</t>
    <phoneticPr fontId="1" type="noConversion"/>
  </si>
  <si>
    <t>EHC 우레탄(검정색), 
폐기물처리비 포함</t>
    <phoneticPr fontId="1" type="noConversion"/>
  </si>
  <si>
    <t>SET</t>
    <phoneticPr fontId="1" type="noConversion"/>
  </si>
  <si>
    <t>개</t>
  </si>
  <si>
    <t>m</t>
  </si>
  <si>
    <t>㎏</t>
  </si>
  <si>
    <t>0102    E/S #2호기</t>
    <phoneticPr fontId="1" type="noConversion"/>
  </si>
  <si>
    <t>0103    E/S #3호기</t>
    <phoneticPr fontId="1" type="noConversion"/>
  </si>
  <si>
    <t>0104    E/S #4호기</t>
    <phoneticPr fontId="1" type="noConversion"/>
  </si>
  <si>
    <t>NEWEL롤러</t>
    <phoneticPr fontId="1" type="noConversion"/>
  </si>
  <si>
    <t>쌍기어축</t>
    <phoneticPr fontId="1" type="noConversion"/>
  </si>
  <si>
    <t>#60 19T, 베어링 포함</t>
    <phoneticPr fontId="1" type="noConversion"/>
  </si>
  <si>
    <t>D2G1PO351G(동양), 상하이미쓰비시</t>
    <phoneticPr fontId="1" type="noConversion"/>
  </si>
  <si>
    <t>1차측, 기어포함, 베어링포함</t>
    <phoneticPr fontId="1" type="noConversion"/>
  </si>
  <si>
    <t>2차측, 기어포함, 베어링포함</t>
    <phoneticPr fontId="1" type="noConversion"/>
  </si>
  <si>
    <t>3차측, 기어포함, 베어링포함</t>
    <phoneticPr fontId="1" type="noConversion"/>
  </si>
  <si>
    <t>EA</t>
    <phoneticPr fontId="1" type="noConversion"/>
  </si>
  <si>
    <t>EA</t>
    <phoneticPr fontId="1" type="noConversion"/>
  </si>
  <si>
    <t>핸드레일 체인</t>
    <phoneticPr fontId="1" type="noConversion"/>
  </si>
  <si>
    <t>#60H-2열 (TSUBAKI 외 동급이상)</t>
    <phoneticPr fontId="1" type="noConversion"/>
  </si>
  <si>
    <t>RS60(TSUBAKI 외 등급이상)</t>
    <phoneticPr fontId="1" type="noConversion"/>
  </si>
  <si>
    <t>RS40(TSUBAKI 외 동급이상)</t>
    <phoneticPr fontId="1" type="noConversion"/>
  </si>
  <si>
    <t>m</t>
    <phoneticPr fontId="1" type="noConversion"/>
  </si>
  <si>
    <t>[경부선 평택역 에스컬레이터 부품 개량공사]</t>
    <phoneticPr fontId="1" type="noConversion"/>
  </si>
  <si>
    <t>핸드레일(좌)</t>
    <phoneticPr fontId="1" type="noConversion"/>
  </si>
  <si>
    <t>0105    E/S #5호기</t>
    <phoneticPr fontId="1" type="noConversion"/>
  </si>
  <si>
    <t>0106    E/S #6호기</t>
    <phoneticPr fontId="1" type="noConversion"/>
  </si>
  <si>
    <t>0107    E/S #7호기</t>
    <phoneticPr fontId="1" type="noConversion"/>
  </si>
  <si>
    <t>0108    E/S #8호기</t>
    <phoneticPr fontId="1" type="noConversion"/>
  </si>
  <si>
    <t xml:space="preserve"> 0105    E/S #5호기</t>
    <phoneticPr fontId="1" type="noConversion"/>
  </si>
  <si>
    <t xml:space="preserve"> 0106    E/S #6호기</t>
    <phoneticPr fontId="1" type="noConversion"/>
  </si>
  <si>
    <t>핸드레일 구동기어</t>
    <phoneticPr fontId="1" type="noConversion"/>
  </si>
  <si>
    <t>공사명 : 경부선 평택역 에스컬레이터 부품 개량 공사</t>
    <phoneticPr fontId="1" type="noConversion"/>
  </si>
  <si>
    <t>핸드레일체인교체</t>
    <phoneticPr fontId="1" type="noConversion"/>
  </si>
  <si>
    <t>핸드레일 체인 교체(6m초과)</t>
    <phoneticPr fontId="1" type="noConversion"/>
  </si>
  <si>
    <t>대</t>
    <phoneticPr fontId="1" type="noConversion"/>
  </si>
  <si>
    <t>핸드레일체인교체(인건비)</t>
    <phoneticPr fontId="1" type="noConversion"/>
  </si>
  <si>
    <t>핸드레일 체인 교체(6m초과)</t>
    <phoneticPr fontId="1" type="noConversion"/>
  </si>
  <si>
    <t>대</t>
    <phoneticPr fontId="1" type="noConversion"/>
  </si>
  <si>
    <t>[ 경부선 평택역 에스컬레이터 부품 개량공사 ]</t>
    <phoneticPr fontId="1" type="noConversion"/>
  </si>
  <si>
    <t>RS60 (TSUBAKI외 동급이상)</t>
    <phoneticPr fontId="1" type="noConversion"/>
  </si>
  <si>
    <t>RS60 (TSUBAKI외 동급이상)</t>
    <phoneticPr fontId="1" type="noConversion"/>
  </si>
  <si>
    <t>m</t>
    <phoneticPr fontId="1" type="noConversion"/>
  </si>
  <si>
    <t>01. 경부선 평택역 에스컬레이터 부품 개량공사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</si>
</sst>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#,###"/>
    <numFmt numFmtId="177" formatCode="#,###;\-#,###;#;"/>
    <numFmt numFmtId="178" formatCode="#,##0.00#;\-#,##0.00#;#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0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8" fillId="0" borderId="0" applyFont="0" applyFill="0" applyBorder="0" applyAlignment="0" applyProtection="0"/>
  </cellStyleXfs>
  <cellXfs count="42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8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applyBorder="1">
      <alignment vertical="center"/>
    </xf>
    <xf numFmtId="178" fontId="5" fillId="0" borderId="1" xfId="0" quotePrefix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" xfId="0" quotePrefix="1" applyFont="1" applyBorder="1" applyAlignment="1">
      <alignment vertical="center" shrinkToFit="1"/>
    </xf>
    <xf numFmtId="0" fontId="5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left" vertical="center"/>
    </xf>
    <xf numFmtId="177" fontId="3" fillId="0" borderId="1" xfId="0" quotePrefix="1" applyNumberFormat="1" applyFont="1" applyBorder="1" applyAlignment="1">
      <alignment horizontal="center"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</cellXfs>
  <cellStyles count="2">
    <cellStyle name="쉼표 [0] 2" xfId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abSelected="1" view="pageBreakPreview" topLeftCell="B1" zoomScale="85" zoomScaleNormal="100" zoomScaleSheetLayoutView="85" workbookViewId="0">
      <selection activeCell="B2" sqref="B2:E2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32" t="s">
        <v>130</v>
      </c>
      <c r="C1" s="32"/>
      <c r="D1" s="32"/>
      <c r="E1" s="32"/>
      <c r="F1" s="32"/>
      <c r="G1" s="32"/>
    </row>
    <row r="2" spans="1:7" ht="21.95" customHeight="1" x14ac:dyDescent="0.3">
      <c r="B2" s="33" t="s">
        <v>267</v>
      </c>
      <c r="C2" s="33"/>
      <c r="D2" s="33"/>
      <c r="E2" s="33"/>
      <c r="F2" s="34" t="str">
        <f>"금액 : "&amp;NUMBERSTRING(E28,1)&amp;"원(￦)"</f>
        <v>금액 : 영원(￦)</v>
      </c>
      <c r="G2" s="34"/>
    </row>
    <row r="3" spans="1:7" ht="21.95" customHeight="1" x14ac:dyDescent="0.3">
      <c r="B3" s="35" t="s">
        <v>131</v>
      </c>
      <c r="C3" s="35"/>
      <c r="D3" s="35"/>
      <c r="E3" s="16" t="s">
        <v>132</v>
      </c>
      <c r="F3" s="16" t="s">
        <v>133</v>
      </c>
      <c r="G3" s="16" t="s">
        <v>115</v>
      </c>
    </row>
    <row r="4" spans="1:7" ht="21.95" customHeight="1" x14ac:dyDescent="0.3">
      <c r="A4" s="1" t="s">
        <v>138</v>
      </c>
      <c r="B4" s="36" t="s">
        <v>134</v>
      </c>
      <c r="C4" s="36" t="s">
        <v>135</v>
      </c>
      <c r="D4" s="18" t="s">
        <v>139</v>
      </c>
      <c r="E4" s="19">
        <f>TRUNC(공종별집계표!F27, 0)</f>
        <v>0</v>
      </c>
      <c r="F4" s="12" t="s">
        <v>50</v>
      </c>
      <c r="G4" s="12" t="s">
        <v>50</v>
      </c>
    </row>
    <row r="5" spans="1:7" ht="21.95" customHeight="1" x14ac:dyDescent="0.3">
      <c r="A5" s="1" t="s">
        <v>140</v>
      </c>
      <c r="B5" s="36"/>
      <c r="C5" s="36"/>
      <c r="D5" s="18" t="s">
        <v>141</v>
      </c>
      <c r="E5" s="19">
        <v>0</v>
      </c>
      <c r="F5" s="12" t="s">
        <v>50</v>
      </c>
      <c r="G5" s="12" t="s">
        <v>50</v>
      </c>
    </row>
    <row r="6" spans="1:7" ht="21.95" customHeight="1" x14ac:dyDescent="0.3">
      <c r="A6" s="1" t="s">
        <v>142</v>
      </c>
      <c r="B6" s="36"/>
      <c r="C6" s="36"/>
      <c r="D6" s="18" t="s">
        <v>143</v>
      </c>
      <c r="E6" s="19">
        <v>0</v>
      </c>
      <c r="F6" s="12" t="s">
        <v>50</v>
      </c>
      <c r="G6" s="12" t="s">
        <v>50</v>
      </c>
    </row>
    <row r="7" spans="1:7" ht="21.95" customHeight="1" x14ac:dyDescent="0.3">
      <c r="A7" s="1" t="s">
        <v>144</v>
      </c>
      <c r="B7" s="36"/>
      <c r="C7" s="36"/>
      <c r="D7" s="18" t="s">
        <v>145</v>
      </c>
      <c r="E7" s="19">
        <f>TRUNC(E4+E5-E6, 0)</f>
        <v>0</v>
      </c>
      <c r="F7" s="12" t="s">
        <v>50</v>
      </c>
      <c r="G7" s="12" t="s">
        <v>50</v>
      </c>
    </row>
    <row r="8" spans="1:7" ht="21.95" customHeight="1" x14ac:dyDescent="0.3">
      <c r="A8" s="1" t="s">
        <v>146</v>
      </c>
      <c r="B8" s="36"/>
      <c r="C8" s="36" t="s">
        <v>136</v>
      </c>
      <c r="D8" s="18" t="s">
        <v>147</v>
      </c>
      <c r="E8" s="19">
        <f>TRUNC(공종별집계표!H27, 0)</f>
        <v>0</v>
      </c>
      <c r="F8" s="12" t="s">
        <v>50</v>
      </c>
      <c r="G8" s="12" t="s">
        <v>50</v>
      </c>
    </row>
    <row r="9" spans="1:7" ht="21.95" customHeight="1" x14ac:dyDescent="0.3">
      <c r="A9" s="1" t="s">
        <v>148</v>
      </c>
      <c r="B9" s="36"/>
      <c r="C9" s="36"/>
      <c r="D9" s="18" t="s">
        <v>149</v>
      </c>
      <c r="E9" s="19">
        <f>TRUNC(E8*0.08, 0)</f>
        <v>0</v>
      </c>
      <c r="F9" s="12" t="s">
        <v>150</v>
      </c>
      <c r="G9" s="12" t="s">
        <v>50</v>
      </c>
    </row>
    <row r="10" spans="1:7" ht="21.95" customHeight="1" x14ac:dyDescent="0.3">
      <c r="A10" s="1" t="s">
        <v>151</v>
      </c>
      <c r="B10" s="36"/>
      <c r="C10" s="36"/>
      <c r="D10" s="18" t="s">
        <v>145</v>
      </c>
      <c r="E10" s="19">
        <f>TRUNC(E8+E9, 0)</f>
        <v>0</v>
      </c>
      <c r="F10" s="12" t="s">
        <v>50</v>
      </c>
      <c r="G10" s="12" t="s">
        <v>50</v>
      </c>
    </row>
    <row r="11" spans="1:7" ht="21.95" customHeight="1" x14ac:dyDescent="0.3">
      <c r="A11" s="1" t="s">
        <v>152</v>
      </c>
      <c r="B11" s="36"/>
      <c r="C11" s="36" t="s">
        <v>137</v>
      </c>
      <c r="D11" s="18" t="s">
        <v>153</v>
      </c>
      <c r="E11" s="19">
        <f>TRUNC(E10*0.0375, 0)</f>
        <v>0</v>
      </c>
      <c r="F11" s="12" t="s">
        <v>154</v>
      </c>
      <c r="G11" s="12" t="s">
        <v>50</v>
      </c>
    </row>
    <row r="12" spans="1:7" ht="21.95" customHeight="1" x14ac:dyDescent="0.3">
      <c r="A12" s="1" t="s">
        <v>155</v>
      </c>
      <c r="B12" s="36"/>
      <c r="C12" s="36"/>
      <c r="D12" s="18" t="s">
        <v>156</v>
      </c>
      <c r="E12" s="19">
        <f>TRUNC(E10*0.0087, 0)</f>
        <v>0</v>
      </c>
      <c r="F12" s="12" t="s">
        <v>157</v>
      </c>
      <c r="G12" s="12" t="s">
        <v>50</v>
      </c>
    </row>
    <row r="13" spans="1:7" ht="21.95" customHeight="1" x14ac:dyDescent="0.3">
      <c r="A13" s="1" t="s">
        <v>158</v>
      </c>
      <c r="B13" s="36"/>
      <c r="C13" s="36"/>
      <c r="D13" s="18" t="s">
        <v>159</v>
      </c>
      <c r="E13" s="19">
        <f>TRUNC(E8*0.0323, 0)</f>
        <v>0</v>
      </c>
      <c r="F13" s="12" t="s">
        <v>160</v>
      </c>
      <c r="G13" s="12" t="s">
        <v>50</v>
      </c>
    </row>
    <row r="14" spans="1:7" ht="21.95" customHeight="1" x14ac:dyDescent="0.3">
      <c r="A14" s="1" t="s">
        <v>161</v>
      </c>
      <c r="B14" s="36"/>
      <c r="C14" s="36"/>
      <c r="D14" s="18" t="s">
        <v>162</v>
      </c>
      <c r="E14" s="19">
        <f>TRUNC(E8*0.045, 0)</f>
        <v>0</v>
      </c>
      <c r="F14" s="12" t="s">
        <v>163</v>
      </c>
      <c r="G14" s="12" t="s">
        <v>50</v>
      </c>
    </row>
    <row r="15" spans="1:7" ht="21.95" customHeight="1" x14ac:dyDescent="0.3">
      <c r="A15" s="1" t="s">
        <v>164</v>
      </c>
      <c r="B15" s="36"/>
      <c r="C15" s="36"/>
      <c r="D15" s="18" t="s">
        <v>165</v>
      </c>
      <c r="E15" s="19">
        <f>TRUNC(E13*0.0851, 0)</f>
        <v>0</v>
      </c>
      <c r="F15" s="12" t="s">
        <v>166</v>
      </c>
      <c r="G15" s="12" t="s">
        <v>50</v>
      </c>
    </row>
    <row r="16" spans="1:7" ht="21.95" customHeight="1" x14ac:dyDescent="0.3">
      <c r="A16" s="1" t="s">
        <v>167</v>
      </c>
      <c r="B16" s="36"/>
      <c r="C16" s="36"/>
      <c r="D16" s="18" t="s">
        <v>168</v>
      </c>
      <c r="E16" s="19">
        <f>TRUNC((E7+E8+0)*0.0293, 0)</f>
        <v>0</v>
      </c>
      <c r="F16" s="17" t="s">
        <v>199</v>
      </c>
      <c r="G16" s="12" t="s">
        <v>50</v>
      </c>
    </row>
    <row r="17" spans="1:7" ht="21.95" customHeight="1" x14ac:dyDescent="0.3">
      <c r="A17" s="1" t="s">
        <v>169</v>
      </c>
      <c r="B17" s="36"/>
      <c r="C17" s="36"/>
      <c r="D17" s="18" t="s">
        <v>170</v>
      </c>
      <c r="E17" s="19">
        <f>TRUNC((E7+E8)*0.003, 0)</f>
        <v>0</v>
      </c>
      <c r="F17" s="12" t="s">
        <v>171</v>
      </c>
      <c r="G17" s="12" t="s">
        <v>50</v>
      </c>
    </row>
    <row r="18" spans="1:7" ht="21.95" customHeight="1" x14ac:dyDescent="0.3">
      <c r="A18" s="1" t="s">
        <v>172</v>
      </c>
      <c r="B18" s="36"/>
      <c r="C18" s="36"/>
      <c r="D18" s="18" t="s">
        <v>173</v>
      </c>
      <c r="E18" s="19">
        <f>TRUNC((E7+E10)*0.056, 0)</f>
        <v>0</v>
      </c>
      <c r="F18" s="12" t="s">
        <v>174</v>
      </c>
      <c r="G18" s="12" t="s">
        <v>50</v>
      </c>
    </row>
    <row r="19" spans="1:7" ht="21.95" customHeight="1" x14ac:dyDescent="0.3">
      <c r="A19" s="1" t="s">
        <v>175</v>
      </c>
      <c r="B19" s="36"/>
      <c r="C19" s="36"/>
      <c r="D19" s="18" t="s">
        <v>176</v>
      </c>
      <c r="E19" s="19">
        <f>TRUNC((E7+E8)*0.00081, 0)</f>
        <v>0</v>
      </c>
      <c r="F19" s="12" t="s">
        <v>177</v>
      </c>
      <c r="G19" s="12" t="s">
        <v>50</v>
      </c>
    </row>
    <row r="20" spans="1:7" ht="21.95" customHeight="1" x14ac:dyDescent="0.3">
      <c r="A20" s="1" t="s">
        <v>178</v>
      </c>
      <c r="B20" s="36"/>
      <c r="C20" s="36"/>
      <c r="D20" s="18" t="s">
        <v>179</v>
      </c>
      <c r="E20" s="19">
        <f>TRUNC((E7+E8)*0.0007, 0)</f>
        <v>0</v>
      </c>
      <c r="F20" s="12" t="s">
        <v>180</v>
      </c>
      <c r="G20" s="12" t="s">
        <v>50</v>
      </c>
    </row>
    <row r="21" spans="1:7" ht="21.95" customHeight="1" x14ac:dyDescent="0.3">
      <c r="A21" s="1" t="s">
        <v>181</v>
      </c>
      <c r="B21" s="36"/>
      <c r="C21" s="36"/>
      <c r="D21" s="18" t="s">
        <v>145</v>
      </c>
      <c r="E21" s="19">
        <f>TRUNC(E11+E12+E13+E14+E16+E15+E18+E17+E19+E20, 0)</f>
        <v>0</v>
      </c>
      <c r="F21" s="12" t="s">
        <v>50</v>
      </c>
      <c r="G21" s="12" t="s">
        <v>50</v>
      </c>
    </row>
    <row r="22" spans="1:7" ht="21.95" customHeight="1" x14ac:dyDescent="0.3">
      <c r="A22" s="1" t="s">
        <v>182</v>
      </c>
      <c r="B22" s="30" t="s">
        <v>183</v>
      </c>
      <c r="C22" s="30"/>
      <c r="D22" s="31"/>
      <c r="E22" s="19">
        <f>TRUNC(E7+E10+E21, 0)</f>
        <v>0</v>
      </c>
      <c r="F22" s="12" t="s">
        <v>50</v>
      </c>
      <c r="G22" s="12" t="s">
        <v>50</v>
      </c>
    </row>
    <row r="23" spans="1:7" ht="21.95" customHeight="1" x14ac:dyDescent="0.3">
      <c r="A23" s="1" t="s">
        <v>184</v>
      </c>
      <c r="B23" s="30" t="s">
        <v>185</v>
      </c>
      <c r="C23" s="30"/>
      <c r="D23" s="31"/>
      <c r="E23" s="19">
        <f>TRUNC(E22*0.06, 0)</f>
        <v>0</v>
      </c>
      <c r="F23" s="12" t="s">
        <v>186</v>
      </c>
      <c r="G23" s="12" t="s">
        <v>50</v>
      </c>
    </row>
    <row r="24" spans="1:7" ht="21.95" customHeight="1" x14ac:dyDescent="0.3">
      <c r="A24" s="1" t="s">
        <v>187</v>
      </c>
      <c r="B24" s="30" t="s">
        <v>188</v>
      </c>
      <c r="C24" s="30"/>
      <c r="D24" s="31"/>
      <c r="E24" s="19">
        <f>TRUNC((E10+E21+E23)*0.15, 0)</f>
        <v>0</v>
      </c>
      <c r="F24" s="12" t="s">
        <v>189</v>
      </c>
      <c r="G24" s="12" t="s">
        <v>50</v>
      </c>
    </row>
    <row r="25" spans="1:7" ht="21.95" customHeight="1" x14ac:dyDescent="0.3">
      <c r="A25" s="1" t="s">
        <v>190</v>
      </c>
      <c r="B25" s="30" t="s">
        <v>191</v>
      </c>
      <c r="C25" s="30"/>
      <c r="D25" s="31"/>
      <c r="E25" s="19">
        <f>TRUNC(INT((E22+E23+E24)/10000)*10000, 0)</f>
        <v>0</v>
      </c>
      <c r="F25" s="12" t="s">
        <v>50</v>
      </c>
      <c r="G25" s="12" t="s">
        <v>50</v>
      </c>
    </row>
    <row r="26" spans="1:7" ht="21.95" customHeight="1" x14ac:dyDescent="0.3">
      <c r="A26" s="1" t="s">
        <v>192</v>
      </c>
      <c r="B26" s="30" t="s">
        <v>193</v>
      </c>
      <c r="C26" s="30"/>
      <c r="D26" s="31"/>
      <c r="E26" s="19">
        <f>TRUNC(E25*0.1, 0)</f>
        <v>0</v>
      </c>
      <c r="F26" s="12" t="s">
        <v>194</v>
      </c>
      <c r="G26" s="12" t="s">
        <v>50</v>
      </c>
    </row>
    <row r="27" spans="1:7" ht="21.95" customHeight="1" x14ac:dyDescent="0.3">
      <c r="A27" s="1" t="s">
        <v>195</v>
      </c>
      <c r="B27" s="30" t="s">
        <v>196</v>
      </c>
      <c r="C27" s="30"/>
      <c r="D27" s="31"/>
      <c r="E27" s="19">
        <f>TRUNC(E25+E26, 0)</f>
        <v>0</v>
      </c>
      <c r="F27" s="12" t="s">
        <v>50</v>
      </c>
      <c r="G27" s="12" t="s">
        <v>50</v>
      </c>
    </row>
    <row r="28" spans="1:7" ht="21.95" customHeight="1" x14ac:dyDescent="0.3">
      <c r="A28" s="1" t="s">
        <v>197</v>
      </c>
      <c r="B28" s="30" t="s">
        <v>198</v>
      </c>
      <c r="C28" s="30"/>
      <c r="D28" s="31"/>
      <c r="E28" s="19">
        <f>TRUNC(E27+0, 0)</f>
        <v>0</v>
      </c>
      <c r="F28" s="12" t="s">
        <v>50</v>
      </c>
      <c r="G28" s="12" t="s">
        <v>50</v>
      </c>
    </row>
  </sheetData>
  <mergeCells count="15">
    <mergeCell ref="B1:G1"/>
    <mergeCell ref="B2:E2"/>
    <mergeCell ref="F2:G2"/>
    <mergeCell ref="B3:D3"/>
    <mergeCell ref="B4:B21"/>
    <mergeCell ref="C4:C7"/>
    <mergeCell ref="C8:C10"/>
    <mergeCell ref="C11:C21"/>
    <mergeCell ref="B28:D28"/>
    <mergeCell ref="B22:D22"/>
    <mergeCell ref="B23:D23"/>
    <mergeCell ref="B24:D24"/>
    <mergeCell ref="B25:D25"/>
    <mergeCell ref="B26:D26"/>
    <mergeCell ref="B27:D27"/>
  </mergeCells>
  <phoneticPr fontId="1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view="pageBreakPreview" zoomScale="70" zoomScaleNormal="70" zoomScaleSheetLayoutView="70" workbookViewId="0">
      <selection activeCell="A21" sqref="A21"/>
    </sheetView>
  </sheetViews>
  <sheetFormatPr defaultRowHeight="16.5" x14ac:dyDescent="0.3"/>
  <cols>
    <col min="1" max="1" width="41.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20" ht="30" customHeight="1" x14ac:dyDescent="0.3">
      <c r="A2" s="41" t="s">
        <v>200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20" ht="30" customHeight="1" x14ac:dyDescent="0.3">
      <c r="A3" s="38" t="s">
        <v>1</v>
      </c>
      <c r="B3" s="38" t="s">
        <v>2</v>
      </c>
      <c r="C3" s="38" t="s">
        <v>3</v>
      </c>
      <c r="D3" s="38" t="s">
        <v>4</v>
      </c>
      <c r="E3" s="38" t="s">
        <v>5</v>
      </c>
      <c r="F3" s="38"/>
      <c r="G3" s="38" t="s">
        <v>8</v>
      </c>
      <c r="H3" s="38"/>
      <c r="I3" s="38" t="s">
        <v>9</v>
      </c>
      <c r="J3" s="38"/>
      <c r="K3" s="38" t="s">
        <v>10</v>
      </c>
      <c r="L3" s="38"/>
      <c r="M3" s="38" t="s">
        <v>11</v>
      </c>
      <c r="N3" s="37" t="s">
        <v>12</v>
      </c>
      <c r="O3" s="37" t="s">
        <v>13</v>
      </c>
      <c r="P3" s="37" t="s">
        <v>14</v>
      </c>
      <c r="Q3" s="37" t="s">
        <v>15</v>
      </c>
      <c r="R3" s="37" t="s">
        <v>16</v>
      </c>
      <c r="S3" s="37" t="s">
        <v>17</v>
      </c>
      <c r="T3" s="37" t="s">
        <v>18</v>
      </c>
    </row>
    <row r="4" spans="1:20" ht="30" customHeight="1" x14ac:dyDescent="0.3">
      <c r="A4" s="39"/>
      <c r="B4" s="39"/>
      <c r="C4" s="39"/>
      <c r="D4" s="39"/>
      <c r="E4" s="7" t="s">
        <v>6</v>
      </c>
      <c r="F4" s="7" t="s">
        <v>7</v>
      </c>
      <c r="G4" s="7" t="s">
        <v>6</v>
      </c>
      <c r="H4" s="7" t="s">
        <v>7</v>
      </c>
      <c r="I4" s="7" t="s">
        <v>6</v>
      </c>
      <c r="J4" s="7" t="s">
        <v>7</v>
      </c>
      <c r="K4" s="7" t="s">
        <v>6</v>
      </c>
      <c r="L4" s="7" t="s">
        <v>7</v>
      </c>
      <c r="M4" s="39"/>
      <c r="N4" s="37"/>
      <c r="O4" s="37"/>
      <c r="P4" s="37"/>
      <c r="Q4" s="37"/>
      <c r="R4" s="37"/>
      <c r="S4" s="37"/>
      <c r="T4" s="37"/>
    </row>
    <row r="5" spans="1:20" ht="30" customHeight="1" x14ac:dyDescent="0.3">
      <c r="A5" s="8" t="s">
        <v>201</v>
      </c>
      <c r="B5" s="8" t="s">
        <v>50</v>
      </c>
      <c r="C5" s="8" t="s">
        <v>50</v>
      </c>
      <c r="D5" s="9">
        <v>1</v>
      </c>
      <c r="E5" s="10"/>
      <c r="F5" s="10">
        <f>E5*D5</f>
        <v>0</v>
      </c>
      <c r="G5" s="10"/>
      <c r="H5" s="10">
        <f>G5*D5</f>
        <v>0</v>
      </c>
      <c r="I5" s="10"/>
      <c r="J5" s="10">
        <f>I5*D5</f>
        <v>0</v>
      </c>
      <c r="K5" s="10">
        <f>E5+G5+I5</f>
        <v>0</v>
      </c>
      <c r="L5" s="10">
        <f>F5+H5+J5</f>
        <v>0</v>
      </c>
      <c r="M5" s="8" t="s">
        <v>50</v>
      </c>
      <c r="N5" s="2" t="s">
        <v>51</v>
      </c>
      <c r="O5" s="2" t="s">
        <v>50</v>
      </c>
      <c r="P5" s="2" t="s">
        <v>50</v>
      </c>
      <c r="Q5" s="2" t="s">
        <v>50</v>
      </c>
      <c r="R5" s="3">
        <v>1</v>
      </c>
      <c r="S5" s="2" t="s">
        <v>50</v>
      </c>
      <c r="T5" s="6"/>
    </row>
    <row r="6" spans="1:20" ht="30" customHeight="1" x14ac:dyDescent="0.3">
      <c r="A6" s="8" t="s">
        <v>203</v>
      </c>
      <c r="B6" s="8" t="s">
        <v>50</v>
      </c>
      <c r="C6" s="8" t="s">
        <v>50</v>
      </c>
      <c r="D6" s="9">
        <v>1</v>
      </c>
      <c r="E6" s="10"/>
      <c r="F6" s="10">
        <f>공종별내역서!F27</f>
        <v>0</v>
      </c>
      <c r="G6" s="10"/>
      <c r="H6" s="10">
        <f>공종별내역서!H27</f>
        <v>0</v>
      </c>
      <c r="I6" s="10"/>
      <c r="J6" s="10"/>
      <c r="K6" s="10"/>
      <c r="L6" s="10">
        <f>공종별내역서!L27</f>
        <v>0</v>
      </c>
      <c r="M6" s="8" t="s">
        <v>50</v>
      </c>
      <c r="N6" s="2" t="s">
        <v>52</v>
      </c>
      <c r="O6" s="2" t="s">
        <v>50</v>
      </c>
      <c r="P6" s="2" t="s">
        <v>50</v>
      </c>
      <c r="Q6" s="2" t="s">
        <v>50</v>
      </c>
      <c r="R6" s="3">
        <v>1</v>
      </c>
      <c r="S6" s="2" t="s">
        <v>50</v>
      </c>
      <c r="T6" s="6"/>
    </row>
    <row r="7" spans="1:20" ht="30" customHeight="1" x14ac:dyDescent="0.3">
      <c r="A7" s="8" t="s">
        <v>204</v>
      </c>
      <c r="B7" s="8" t="s">
        <v>50</v>
      </c>
      <c r="C7" s="8" t="s">
        <v>50</v>
      </c>
      <c r="D7" s="9">
        <v>1</v>
      </c>
      <c r="E7" s="10"/>
      <c r="F7" s="10">
        <f>공종별내역서!F50</f>
        <v>0</v>
      </c>
      <c r="G7" s="10"/>
      <c r="H7" s="10">
        <f>공종별내역서!H50</f>
        <v>0</v>
      </c>
      <c r="I7" s="10"/>
      <c r="J7" s="10"/>
      <c r="K7" s="10"/>
      <c r="L7" s="10">
        <f>공종별내역서!L50</f>
        <v>0</v>
      </c>
      <c r="M7" s="8" t="s">
        <v>50</v>
      </c>
      <c r="N7" s="2" t="s">
        <v>71</v>
      </c>
      <c r="O7" s="2" t="s">
        <v>50</v>
      </c>
      <c r="P7" s="2" t="s">
        <v>50</v>
      </c>
      <c r="Q7" s="2" t="s">
        <v>50</v>
      </c>
      <c r="R7" s="3">
        <v>1</v>
      </c>
      <c r="S7" s="2" t="s">
        <v>50</v>
      </c>
      <c r="T7" s="6"/>
    </row>
    <row r="8" spans="1:20" ht="30" customHeight="1" x14ac:dyDescent="0.3">
      <c r="A8" s="8" t="s">
        <v>205</v>
      </c>
      <c r="B8" s="8" t="s">
        <v>50</v>
      </c>
      <c r="C8" s="8" t="s">
        <v>50</v>
      </c>
      <c r="D8" s="9">
        <v>1</v>
      </c>
      <c r="E8" s="10"/>
      <c r="F8" s="10">
        <f>공종별내역서!F72</f>
        <v>0</v>
      </c>
      <c r="G8" s="10"/>
      <c r="H8" s="10">
        <f>공종별내역서!H72</f>
        <v>0</v>
      </c>
      <c r="I8" s="10"/>
      <c r="J8" s="10"/>
      <c r="K8" s="10"/>
      <c r="L8" s="10">
        <f>공종별내역서!L72</f>
        <v>0</v>
      </c>
      <c r="M8" s="8" t="s">
        <v>50</v>
      </c>
      <c r="N8" s="2" t="s">
        <v>78</v>
      </c>
      <c r="O8" s="2" t="s">
        <v>50</v>
      </c>
      <c r="P8" s="2" t="s">
        <v>50</v>
      </c>
      <c r="Q8" s="2" t="s">
        <v>50</v>
      </c>
      <c r="R8" s="3">
        <v>1</v>
      </c>
      <c r="S8" s="2" t="s">
        <v>50</v>
      </c>
      <c r="T8" s="6"/>
    </row>
    <row r="9" spans="1:20" ht="30" customHeight="1" x14ac:dyDescent="0.3">
      <c r="A9" s="8" t="s">
        <v>206</v>
      </c>
      <c r="B9" s="8" t="s">
        <v>50</v>
      </c>
      <c r="C9" s="8" t="s">
        <v>50</v>
      </c>
      <c r="D9" s="9">
        <v>1</v>
      </c>
      <c r="E9" s="10"/>
      <c r="F9" s="10">
        <f>공종별내역서!F96</f>
        <v>0</v>
      </c>
      <c r="G9" s="10"/>
      <c r="H9" s="10">
        <f>공종별내역서!H96</f>
        <v>0</v>
      </c>
      <c r="I9" s="10"/>
      <c r="J9" s="10"/>
      <c r="K9" s="10"/>
      <c r="L9" s="10">
        <f>공종별내역서!L96</f>
        <v>0</v>
      </c>
      <c r="M9" s="8" t="s">
        <v>50</v>
      </c>
      <c r="N9" s="2" t="s">
        <v>85</v>
      </c>
      <c r="O9" s="2" t="s">
        <v>50</v>
      </c>
      <c r="P9" s="2" t="s">
        <v>50</v>
      </c>
      <c r="Q9" s="2" t="s">
        <v>50</v>
      </c>
      <c r="R9" s="3">
        <v>1</v>
      </c>
      <c r="S9" s="2" t="s">
        <v>50</v>
      </c>
      <c r="T9" s="6"/>
    </row>
    <row r="10" spans="1:20" ht="30" customHeight="1" x14ac:dyDescent="0.3">
      <c r="A10" s="8" t="s">
        <v>264</v>
      </c>
      <c r="B10" s="8"/>
      <c r="C10" s="8"/>
      <c r="D10" s="13">
        <v>1</v>
      </c>
      <c r="E10" s="10"/>
      <c r="F10" s="10">
        <f>공종별내역서!F120</f>
        <v>0</v>
      </c>
      <c r="G10" s="10"/>
      <c r="H10" s="10">
        <f>공종별내역서!H120</f>
        <v>0</v>
      </c>
      <c r="I10" s="10"/>
      <c r="J10" s="10"/>
      <c r="K10" s="10"/>
      <c r="L10" s="10">
        <f>공종별내역서!L120</f>
        <v>0</v>
      </c>
      <c r="M10" s="8"/>
      <c r="N10" s="2"/>
      <c r="O10" s="2"/>
      <c r="P10" s="2"/>
      <c r="Q10" s="2"/>
      <c r="R10" s="3"/>
      <c r="S10" s="2"/>
      <c r="T10" s="6"/>
    </row>
    <row r="11" spans="1:20" ht="30" customHeight="1" x14ac:dyDescent="0.3">
      <c r="A11" s="8" t="s">
        <v>265</v>
      </c>
      <c r="B11" s="8"/>
      <c r="C11" s="8"/>
      <c r="D11" s="13">
        <v>1</v>
      </c>
      <c r="E11" s="10"/>
      <c r="F11" s="10">
        <f>공종별내역서!F138</f>
        <v>0</v>
      </c>
      <c r="G11" s="10"/>
      <c r="H11" s="10">
        <f>공종별내역서!H138</f>
        <v>0</v>
      </c>
      <c r="I11" s="10"/>
      <c r="J11" s="10"/>
      <c r="K11" s="10"/>
      <c r="L11" s="10">
        <f>공종별내역서!L138</f>
        <v>0</v>
      </c>
      <c r="M11" s="8"/>
      <c r="N11" s="2"/>
      <c r="O11" s="2"/>
      <c r="P11" s="2"/>
      <c r="Q11" s="2"/>
      <c r="R11" s="3"/>
      <c r="S11" s="2"/>
      <c r="T11" s="6"/>
    </row>
    <row r="12" spans="1:20" ht="30" customHeight="1" x14ac:dyDescent="0.3">
      <c r="A12" s="8" t="s">
        <v>207</v>
      </c>
      <c r="B12" s="8" t="s">
        <v>50</v>
      </c>
      <c r="C12" s="8" t="s">
        <v>50</v>
      </c>
      <c r="D12" s="9">
        <v>1</v>
      </c>
      <c r="E12" s="10"/>
      <c r="F12" s="10">
        <f>공종별내역서!F159</f>
        <v>0</v>
      </c>
      <c r="G12" s="10"/>
      <c r="H12" s="10">
        <f>공종별내역서!H159</f>
        <v>0</v>
      </c>
      <c r="I12" s="10"/>
      <c r="J12" s="10"/>
      <c r="K12" s="10"/>
      <c r="L12" s="10">
        <f>공종별내역서!L159</f>
        <v>0</v>
      </c>
      <c r="M12" s="8" t="s">
        <v>50</v>
      </c>
      <c r="N12" s="2" t="s">
        <v>92</v>
      </c>
      <c r="O12" s="2" t="s">
        <v>50</v>
      </c>
      <c r="P12" s="2" t="s">
        <v>50</v>
      </c>
      <c r="Q12" s="2" t="s">
        <v>50</v>
      </c>
      <c r="R12" s="3">
        <v>1</v>
      </c>
      <c r="S12" s="2" t="s">
        <v>50</v>
      </c>
      <c r="T12" s="6"/>
    </row>
    <row r="13" spans="1:20" ht="30" customHeight="1" x14ac:dyDescent="0.3">
      <c r="A13" s="8" t="s">
        <v>208</v>
      </c>
      <c r="B13" s="8" t="s">
        <v>50</v>
      </c>
      <c r="C13" s="8" t="s">
        <v>50</v>
      </c>
      <c r="D13" s="9">
        <v>1</v>
      </c>
      <c r="E13" s="10"/>
      <c r="F13" s="10">
        <f>공종별내역서!F181</f>
        <v>0</v>
      </c>
      <c r="G13" s="10"/>
      <c r="H13" s="10">
        <f>공종별내역서!H181</f>
        <v>0</v>
      </c>
      <c r="I13" s="10"/>
      <c r="J13" s="10"/>
      <c r="K13" s="10"/>
      <c r="L13" s="10">
        <f>공종별내역서!L181</f>
        <v>0</v>
      </c>
      <c r="M13" s="8" t="s">
        <v>50</v>
      </c>
      <c r="N13" s="2" t="s">
        <v>93</v>
      </c>
      <c r="O13" s="2" t="s">
        <v>50</v>
      </c>
      <c r="P13" s="2" t="s">
        <v>50</v>
      </c>
      <c r="Q13" s="2" t="s">
        <v>50</v>
      </c>
      <c r="R13" s="3">
        <v>1</v>
      </c>
      <c r="S13" s="2" t="s">
        <v>50</v>
      </c>
      <c r="T13" s="6"/>
    </row>
    <row r="14" spans="1:20" ht="30" customHeight="1" x14ac:dyDescent="0.3">
      <c r="A14" s="8"/>
      <c r="B14" s="8" t="s">
        <v>50</v>
      </c>
      <c r="C14" s="8" t="s">
        <v>50</v>
      </c>
      <c r="D14" s="9">
        <v>1</v>
      </c>
      <c r="E14" s="10"/>
      <c r="F14" s="10"/>
      <c r="G14" s="10"/>
      <c r="H14" s="10"/>
      <c r="I14" s="10"/>
      <c r="J14" s="10"/>
      <c r="K14" s="10"/>
      <c r="L14" s="10"/>
      <c r="M14" s="8" t="s">
        <v>50</v>
      </c>
      <c r="N14" s="2" t="s">
        <v>99</v>
      </c>
      <c r="O14" s="2" t="s">
        <v>50</v>
      </c>
      <c r="P14" s="2" t="s">
        <v>50</v>
      </c>
      <c r="Q14" s="2" t="s">
        <v>50</v>
      </c>
      <c r="R14" s="3">
        <v>1</v>
      </c>
      <c r="S14" s="2" t="s">
        <v>50</v>
      </c>
      <c r="T14" s="6"/>
    </row>
    <row r="15" spans="1:20" ht="30" customHeight="1" x14ac:dyDescent="0.3">
      <c r="A15" s="8"/>
      <c r="B15" s="8" t="s">
        <v>50</v>
      </c>
      <c r="C15" s="8" t="s">
        <v>50</v>
      </c>
      <c r="D15" s="9">
        <v>1</v>
      </c>
      <c r="E15" s="10"/>
      <c r="F15" s="10"/>
      <c r="G15" s="10"/>
      <c r="H15" s="10"/>
      <c r="I15" s="10"/>
      <c r="J15" s="10"/>
      <c r="K15" s="10"/>
      <c r="L15" s="10"/>
      <c r="M15" s="8" t="s">
        <v>50</v>
      </c>
      <c r="N15" s="2" t="s">
        <v>100</v>
      </c>
      <c r="O15" s="2" t="s">
        <v>50</v>
      </c>
      <c r="P15" s="2" t="s">
        <v>50</v>
      </c>
      <c r="Q15" s="2" t="s">
        <v>50</v>
      </c>
      <c r="R15" s="3">
        <v>1</v>
      </c>
      <c r="S15" s="2" t="s">
        <v>50</v>
      </c>
      <c r="T15" s="6"/>
    </row>
    <row r="16" spans="1:20" ht="30" customHeight="1" x14ac:dyDescent="0.3">
      <c r="A16" s="8"/>
      <c r="B16" s="8" t="s">
        <v>50</v>
      </c>
      <c r="C16" s="8" t="s">
        <v>50</v>
      </c>
      <c r="D16" s="9">
        <v>1</v>
      </c>
      <c r="E16" s="10"/>
      <c r="F16" s="10"/>
      <c r="G16" s="10"/>
      <c r="H16" s="10"/>
      <c r="I16" s="10"/>
      <c r="J16" s="10"/>
      <c r="K16" s="10"/>
      <c r="L16" s="10"/>
      <c r="M16" s="8" t="s">
        <v>50</v>
      </c>
      <c r="N16" s="2" t="s">
        <v>101</v>
      </c>
      <c r="O16" s="2" t="s">
        <v>50</v>
      </c>
      <c r="P16" s="2" t="s">
        <v>50</v>
      </c>
      <c r="Q16" s="2" t="s">
        <v>50</v>
      </c>
      <c r="R16" s="3">
        <v>1</v>
      </c>
      <c r="S16" s="2" t="s">
        <v>50</v>
      </c>
      <c r="T16" s="6"/>
    </row>
    <row r="17" spans="1:20" ht="30" customHeight="1" x14ac:dyDescent="0.3">
      <c r="A17" s="8"/>
      <c r="B17" s="8" t="s">
        <v>50</v>
      </c>
      <c r="C17" s="8" t="s">
        <v>50</v>
      </c>
      <c r="D17" s="9">
        <v>1</v>
      </c>
      <c r="E17" s="10"/>
      <c r="F17" s="10"/>
      <c r="G17" s="10"/>
      <c r="H17" s="10"/>
      <c r="I17" s="10"/>
      <c r="J17" s="10"/>
      <c r="K17" s="10"/>
      <c r="L17" s="10"/>
      <c r="M17" s="8" t="s">
        <v>50</v>
      </c>
      <c r="N17" s="2" t="s">
        <v>102</v>
      </c>
      <c r="O17" s="2" t="s">
        <v>50</v>
      </c>
      <c r="P17" s="2" t="s">
        <v>50</v>
      </c>
      <c r="Q17" s="2" t="s">
        <v>50</v>
      </c>
      <c r="R17" s="3">
        <v>1</v>
      </c>
      <c r="S17" s="2" t="s">
        <v>50</v>
      </c>
      <c r="T17" s="6"/>
    </row>
    <row r="18" spans="1:20" ht="30" customHeight="1" x14ac:dyDescent="0.3">
      <c r="A18" s="8"/>
      <c r="B18" s="8" t="s">
        <v>50</v>
      </c>
      <c r="C18" s="8" t="s">
        <v>50</v>
      </c>
      <c r="D18" s="9">
        <v>1</v>
      </c>
      <c r="E18" s="10"/>
      <c r="F18" s="10"/>
      <c r="G18" s="10"/>
      <c r="H18" s="10"/>
      <c r="I18" s="10"/>
      <c r="J18" s="10"/>
      <c r="K18" s="10"/>
      <c r="L18" s="10"/>
      <c r="M18" s="8" t="s">
        <v>50</v>
      </c>
      <c r="N18" s="2" t="s">
        <v>103</v>
      </c>
      <c r="O18" s="2" t="s">
        <v>50</v>
      </c>
      <c r="P18" s="2" t="s">
        <v>50</v>
      </c>
      <c r="Q18" s="2" t="s">
        <v>50</v>
      </c>
      <c r="R18" s="3">
        <v>1</v>
      </c>
      <c r="S18" s="2" t="s">
        <v>50</v>
      </c>
      <c r="T18" s="6"/>
    </row>
    <row r="19" spans="1:20" ht="30" customHeight="1" x14ac:dyDescent="0.3">
      <c r="A19" s="8"/>
      <c r="B19" s="8" t="s">
        <v>50</v>
      </c>
      <c r="C19" s="8" t="s">
        <v>50</v>
      </c>
      <c r="D19" s="9">
        <v>1</v>
      </c>
      <c r="E19" s="10"/>
      <c r="F19" s="10"/>
      <c r="G19" s="10"/>
      <c r="H19" s="10"/>
      <c r="I19" s="10"/>
      <c r="J19" s="10"/>
      <c r="K19" s="10"/>
      <c r="L19" s="10"/>
      <c r="M19" s="8" t="s">
        <v>50</v>
      </c>
      <c r="N19" s="2" t="s">
        <v>104</v>
      </c>
      <c r="O19" s="2" t="s">
        <v>50</v>
      </c>
      <c r="P19" s="2" t="s">
        <v>50</v>
      </c>
      <c r="Q19" s="2" t="s">
        <v>50</v>
      </c>
      <c r="R19" s="3">
        <v>1</v>
      </c>
      <c r="S19" s="2" t="s">
        <v>50</v>
      </c>
      <c r="T19" s="6"/>
    </row>
    <row r="20" spans="1:20" ht="30" customHeight="1" x14ac:dyDescent="0.3">
      <c r="A20" s="8"/>
      <c r="B20" s="8" t="s">
        <v>50</v>
      </c>
      <c r="C20" s="8" t="s">
        <v>50</v>
      </c>
      <c r="D20" s="9">
        <v>1</v>
      </c>
      <c r="E20" s="10"/>
      <c r="F20" s="10"/>
      <c r="G20" s="10"/>
      <c r="H20" s="10"/>
      <c r="I20" s="10"/>
      <c r="J20" s="10"/>
      <c r="K20" s="10"/>
      <c r="L20" s="10"/>
      <c r="M20" s="8" t="s">
        <v>50</v>
      </c>
      <c r="N20" s="2" t="s">
        <v>105</v>
      </c>
      <c r="O20" s="2" t="s">
        <v>50</v>
      </c>
      <c r="P20" s="2" t="s">
        <v>50</v>
      </c>
      <c r="Q20" s="2" t="s">
        <v>50</v>
      </c>
      <c r="R20" s="3">
        <v>1</v>
      </c>
      <c r="S20" s="2" t="s">
        <v>50</v>
      </c>
      <c r="T20" s="6"/>
    </row>
    <row r="21" spans="1:20" ht="30" customHeight="1" x14ac:dyDescent="0.3">
      <c r="A21" s="8"/>
      <c r="B21" s="8" t="s">
        <v>50</v>
      </c>
      <c r="C21" s="8" t="s">
        <v>50</v>
      </c>
      <c r="D21" s="9">
        <v>1</v>
      </c>
      <c r="E21" s="10"/>
      <c r="F21" s="10"/>
      <c r="G21" s="10"/>
      <c r="H21" s="10"/>
      <c r="I21" s="10"/>
      <c r="J21" s="10"/>
      <c r="K21" s="10"/>
      <c r="L21" s="10"/>
      <c r="M21" s="8" t="s">
        <v>50</v>
      </c>
      <c r="N21" s="2" t="s">
        <v>106</v>
      </c>
      <c r="O21" s="2" t="s">
        <v>50</v>
      </c>
      <c r="P21" s="2" t="s">
        <v>50</v>
      </c>
      <c r="Q21" s="2" t="s">
        <v>50</v>
      </c>
      <c r="R21" s="3">
        <v>1</v>
      </c>
      <c r="S21" s="2" t="s">
        <v>50</v>
      </c>
      <c r="T21" s="6"/>
    </row>
    <row r="22" spans="1:20" ht="30" customHeight="1" x14ac:dyDescent="0.3">
      <c r="A22" s="8"/>
      <c r="B22" s="8" t="s">
        <v>50</v>
      </c>
      <c r="C22" s="8" t="s">
        <v>50</v>
      </c>
      <c r="D22" s="9">
        <v>1</v>
      </c>
      <c r="E22" s="10"/>
      <c r="F22" s="10"/>
      <c r="G22" s="10"/>
      <c r="H22" s="10"/>
      <c r="I22" s="10"/>
      <c r="J22" s="10"/>
      <c r="K22" s="10"/>
      <c r="L22" s="10"/>
      <c r="M22" s="8" t="s">
        <v>50</v>
      </c>
      <c r="N22" s="2" t="s">
        <v>107</v>
      </c>
      <c r="O22" s="2" t="s">
        <v>50</v>
      </c>
      <c r="P22" s="2" t="s">
        <v>50</v>
      </c>
      <c r="Q22" s="2" t="s">
        <v>50</v>
      </c>
      <c r="R22" s="3">
        <v>1</v>
      </c>
      <c r="S22" s="2" t="s">
        <v>50</v>
      </c>
      <c r="T22" s="6"/>
    </row>
    <row r="23" spans="1:20" ht="30" customHeight="1" x14ac:dyDescent="0.3">
      <c r="A23" s="8"/>
      <c r="B23" s="8" t="s">
        <v>50</v>
      </c>
      <c r="C23" s="8" t="s">
        <v>50</v>
      </c>
      <c r="D23" s="9">
        <v>1</v>
      </c>
      <c r="E23" s="10"/>
      <c r="F23" s="10"/>
      <c r="G23" s="10"/>
      <c r="H23" s="10"/>
      <c r="I23" s="10"/>
      <c r="J23" s="10"/>
      <c r="K23" s="10"/>
      <c r="L23" s="10"/>
      <c r="M23" s="8" t="s">
        <v>50</v>
      </c>
      <c r="N23" s="2" t="s">
        <v>108</v>
      </c>
      <c r="O23" s="2" t="s">
        <v>50</v>
      </c>
      <c r="P23" s="2" t="s">
        <v>50</v>
      </c>
      <c r="Q23" s="2" t="s">
        <v>50</v>
      </c>
      <c r="R23" s="3">
        <v>1</v>
      </c>
      <c r="S23" s="2" t="s">
        <v>50</v>
      </c>
      <c r="T23" s="6"/>
    </row>
    <row r="24" spans="1:20" ht="30" customHeight="1" x14ac:dyDescent="0.3">
      <c r="A24" s="8"/>
      <c r="B24" s="8" t="s">
        <v>50</v>
      </c>
      <c r="C24" s="8" t="s">
        <v>50</v>
      </c>
      <c r="D24" s="9">
        <v>1</v>
      </c>
      <c r="E24" s="10"/>
      <c r="F24" s="10"/>
      <c r="G24" s="10"/>
      <c r="H24" s="10"/>
      <c r="I24" s="10"/>
      <c r="J24" s="10"/>
      <c r="K24" s="10"/>
      <c r="L24" s="10"/>
      <c r="M24" s="8" t="s">
        <v>50</v>
      </c>
      <c r="N24" s="2" t="s">
        <v>109</v>
      </c>
      <c r="O24" s="2" t="s">
        <v>50</v>
      </c>
      <c r="P24" s="2" t="s">
        <v>50</v>
      </c>
      <c r="Q24" s="2" t="s">
        <v>50</v>
      </c>
      <c r="R24" s="3">
        <v>1</v>
      </c>
      <c r="S24" s="2" t="s">
        <v>50</v>
      </c>
      <c r="T24" s="6"/>
    </row>
    <row r="25" spans="1:20" ht="30" customHeight="1" x14ac:dyDescent="0.3">
      <c r="A25" s="8"/>
      <c r="B25" s="8" t="s">
        <v>50</v>
      </c>
      <c r="C25" s="8" t="s">
        <v>50</v>
      </c>
      <c r="D25" s="9">
        <v>1</v>
      </c>
      <c r="E25" s="10"/>
      <c r="F25" s="10"/>
      <c r="G25" s="10"/>
      <c r="H25" s="10"/>
      <c r="I25" s="10"/>
      <c r="J25" s="10"/>
      <c r="K25" s="10"/>
      <c r="L25" s="10"/>
      <c r="M25" s="8" t="s">
        <v>50</v>
      </c>
      <c r="N25" s="2" t="s">
        <v>110</v>
      </c>
      <c r="O25" s="2" t="s">
        <v>50</v>
      </c>
      <c r="P25" s="2" t="s">
        <v>50</v>
      </c>
      <c r="Q25" s="2" t="s">
        <v>50</v>
      </c>
      <c r="R25" s="3">
        <v>1</v>
      </c>
      <c r="S25" s="2" t="s">
        <v>50</v>
      </c>
      <c r="T25" s="6"/>
    </row>
    <row r="26" spans="1:20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 x14ac:dyDescent="0.3">
      <c r="A27" s="8" t="s">
        <v>69</v>
      </c>
      <c r="B27" s="9"/>
      <c r="C27" s="9"/>
      <c r="D27" s="9"/>
      <c r="E27" s="9"/>
      <c r="F27" s="10">
        <f t="shared" ref="F27:L27" si="0">SUM(F6:F13)</f>
        <v>0</v>
      </c>
      <c r="G27" s="10">
        <f t="shared" si="0"/>
        <v>0</v>
      </c>
      <c r="H27" s="10">
        <f t="shared" si="0"/>
        <v>0</v>
      </c>
      <c r="I27" s="10">
        <f t="shared" si="0"/>
        <v>0</v>
      </c>
      <c r="J27" s="10">
        <f t="shared" si="0"/>
        <v>0</v>
      </c>
      <c r="K27" s="10">
        <f t="shared" si="0"/>
        <v>0</v>
      </c>
      <c r="L27" s="10">
        <f t="shared" si="0"/>
        <v>0</v>
      </c>
      <c r="M27" s="9"/>
      <c r="T27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1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81"/>
  <sheetViews>
    <sheetView view="pageBreakPreview" zoomScale="80" zoomScaleNormal="55" zoomScaleSheetLayoutView="80" workbookViewId="0">
      <selection activeCell="H11" sqref="H11"/>
    </sheetView>
  </sheetViews>
  <sheetFormatPr defaultRowHeight="16.5" x14ac:dyDescent="0.3"/>
  <cols>
    <col min="1" max="1" width="30.625" customWidth="1"/>
    <col min="2" max="2" width="31.375" customWidth="1"/>
    <col min="3" max="3" width="4.625" style="22" customWidth="1"/>
    <col min="4" max="4" width="6.5" style="22" bestFit="1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41" t="s">
        <v>258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48" ht="30" customHeight="1" x14ac:dyDescent="0.3">
      <c r="A2" s="38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/>
      <c r="G2" s="38" t="s">
        <v>8</v>
      </c>
      <c r="H2" s="38"/>
      <c r="I2" s="38" t="s">
        <v>9</v>
      </c>
      <c r="J2" s="38"/>
      <c r="K2" s="38" t="s">
        <v>10</v>
      </c>
      <c r="L2" s="38"/>
      <c r="M2" s="38" t="s">
        <v>11</v>
      </c>
      <c r="N2" s="37" t="s">
        <v>19</v>
      </c>
      <c r="O2" s="37" t="s">
        <v>13</v>
      </c>
      <c r="P2" s="37" t="s">
        <v>20</v>
      </c>
      <c r="Q2" s="37" t="s">
        <v>12</v>
      </c>
      <c r="R2" s="37" t="s">
        <v>21</v>
      </c>
      <c r="S2" s="37" t="s">
        <v>22</v>
      </c>
      <c r="T2" s="37" t="s">
        <v>23</v>
      </c>
      <c r="U2" s="37" t="s">
        <v>24</v>
      </c>
      <c r="V2" s="37" t="s">
        <v>25</v>
      </c>
      <c r="W2" s="37" t="s">
        <v>26</v>
      </c>
      <c r="X2" s="37" t="s">
        <v>27</v>
      </c>
      <c r="Y2" s="37" t="s">
        <v>28</v>
      </c>
      <c r="Z2" s="37" t="s">
        <v>29</v>
      </c>
      <c r="AA2" s="37" t="s">
        <v>30</v>
      </c>
      <c r="AB2" s="37" t="s">
        <v>31</v>
      </c>
      <c r="AC2" s="37" t="s">
        <v>32</v>
      </c>
      <c r="AD2" s="37" t="s">
        <v>33</v>
      </c>
      <c r="AE2" s="37" t="s">
        <v>34</v>
      </c>
      <c r="AF2" s="37" t="s">
        <v>35</v>
      </c>
      <c r="AG2" s="37" t="s">
        <v>36</v>
      </c>
      <c r="AH2" s="37" t="s">
        <v>37</v>
      </c>
      <c r="AI2" s="37" t="s">
        <v>38</v>
      </c>
      <c r="AJ2" s="37" t="s">
        <v>39</v>
      </c>
      <c r="AK2" s="37" t="s">
        <v>40</v>
      </c>
      <c r="AL2" s="37" t="s">
        <v>41</v>
      </c>
      <c r="AM2" s="37" t="s">
        <v>42</v>
      </c>
      <c r="AN2" s="37" t="s">
        <v>43</v>
      </c>
      <c r="AO2" s="37" t="s">
        <v>44</v>
      </c>
      <c r="AP2" s="37" t="s">
        <v>45</v>
      </c>
      <c r="AQ2" s="37" t="s">
        <v>46</v>
      </c>
      <c r="AR2" s="37" t="s">
        <v>47</v>
      </c>
      <c r="AS2" s="37" t="s">
        <v>15</v>
      </c>
      <c r="AT2" s="37" t="s">
        <v>16</v>
      </c>
      <c r="AU2" s="37" t="s">
        <v>48</v>
      </c>
      <c r="AV2" s="37" t="s">
        <v>49</v>
      </c>
    </row>
    <row r="3" spans="1:48" ht="30" customHeight="1" x14ac:dyDescent="0.3">
      <c r="A3" s="38"/>
      <c r="B3" s="38"/>
      <c r="C3" s="38"/>
      <c r="D3" s="38"/>
      <c r="E3" s="4" t="s">
        <v>6</v>
      </c>
      <c r="F3" s="4" t="s">
        <v>7</v>
      </c>
      <c r="G3" s="4" t="s">
        <v>6</v>
      </c>
      <c r="H3" s="4" t="s">
        <v>7</v>
      </c>
      <c r="I3" s="4" t="s">
        <v>6</v>
      </c>
      <c r="J3" s="4" t="s">
        <v>7</v>
      </c>
      <c r="K3" s="4" t="s">
        <v>6</v>
      </c>
      <c r="L3" s="4" t="s">
        <v>7</v>
      </c>
      <c r="M3" s="38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</row>
    <row r="4" spans="1:48" ht="30" customHeight="1" x14ac:dyDescent="0.3">
      <c r="A4" s="28" t="s">
        <v>278</v>
      </c>
      <c r="B4" s="26"/>
      <c r="C4" s="26"/>
      <c r="D4" s="26"/>
      <c r="E4" s="26"/>
      <c r="F4" s="29">
        <f>F27+F50+F72+F96+F120+F138+F159+F181</f>
        <v>0</v>
      </c>
      <c r="G4" s="26"/>
      <c r="H4" s="29">
        <f>H27+H50+H72+H96+H120+H138+H159+H181</f>
        <v>0</v>
      </c>
      <c r="I4" s="26"/>
      <c r="J4" s="26"/>
      <c r="K4" s="26"/>
      <c r="L4" s="29">
        <f>F4+H4+J4</f>
        <v>0</v>
      </c>
      <c r="M4" s="26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</row>
    <row r="5" spans="1:48" ht="30" customHeight="1" x14ac:dyDescent="0.3">
      <c r="A5" s="8" t="s">
        <v>202</v>
      </c>
      <c r="B5" s="9"/>
      <c r="C5" s="24"/>
      <c r="D5" s="24"/>
      <c r="E5" s="9"/>
      <c r="F5" s="11"/>
      <c r="G5" s="9"/>
      <c r="H5" s="11"/>
      <c r="I5" s="9"/>
      <c r="J5" s="9"/>
      <c r="K5" s="9"/>
      <c r="L5" s="11"/>
      <c r="M5" s="9"/>
      <c r="N5" s="3"/>
      <c r="O5" s="3"/>
      <c r="P5" s="3"/>
      <c r="Q5" s="2" t="s">
        <v>52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30" customHeight="1" x14ac:dyDescent="0.3">
      <c r="A6" s="8" t="s">
        <v>209</v>
      </c>
      <c r="B6" s="8" t="s">
        <v>53</v>
      </c>
      <c r="C6" s="25" t="s">
        <v>54</v>
      </c>
      <c r="D6" s="24">
        <v>12</v>
      </c>
      <c r="E6" s="11">
        <f>단가대비표!O6</f>
        <v>0</v>
      </c>
      <c r="F6" s="11">
        <f>TRUNC(E6*D6, 0)</f>
        <v>0</v>
      </c>
      <c r="G6" s="11">
        <f>단가대비표!P6</f>
        <v>0</v>
      </c>
      <c r="H6" s="11">
        <f>TRUNC(G6*D6, 0)</f>
        <v>0</v>
      </c>
      <c r="I6" s="11">
        <f>TRUNC(단가대비표!V10,0)</f>
        <v>0</v>
      </c>
      <c r="J6" s="11">
        <f>TRUNC(I6*D6, 0)</f>
        <v>0</v>
      </c>
      <c r="K6" s="11">
        <f>TRUNC(E6+G6+I6, 0)</f>
        <v>0</v>
      </c>
      <c r="L6" s="11">
        <f>TRUNC(F6+H6+J6, 0)</f>
        <v>0</v>
      </c>
      <c r="M6" s="8" t="s">
        <v>50</v>
      </c>
      <c r="N6" s="2" t="s">
        <v>55</v>
      </c>
      <c r="O6" s="2" t="s">
        <v>50</v>
      </c>
      <c r="P6" s="2" t="s">
        <v>50</v>
      </c>
      <c r="Q6" s="2" t="s">
        <v>52</v>
      </c>
      <c r="R6" s="2" t="s">
        <v>56</v>
      </c>
      <c r="S6" s="2" t="s">
        <v>56</v>
      </c>
      <c r="T6" s="2" t="s">
        <v>57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50</v>
      </c>
      <c r="AS6" s="2" t="s">
        <v>50</v>
      </c>
      <c r="AT6" s="3"/>
      <c r="AU6" s="2" t="s">
        <v>58</v>
      </c>
      <c r="AV6" s="3">
        <v>1220</v>
      </c>
    </row>
    <row r="7" spans="1:48" ht="30" customHeight="1" x14ac:dyDescent="0.3">
      <c r="A7" s="8" t="s">
        <v>266</v>
      </c>
      <c r="B7" s="8" t="s">
        <v>246</v>
      </c>
      <c r="C7" s="25" t="s">
        <v>251</v>
      </c>
      <c r="D7" s="24">
        <v>12</v>
      </c>
      <c r="E7" s="11">
        <f>단가대비표!O7</f>
        <v>0</v>
      </c>
      <c r="F7" s="11">
        <f t="shared" ref="F7:F14" si="0">TRUNC(E7*D7, 0)</f>
        <v>0</v>
      </c>
      <c r="G7" s="11"/>
      <c r="H7" s="11"/>
      <c r="I7" s="11"/>
      <c r="J7" s="11"/>
      <c r="K7" s="11">
        <f t="shared" ref="K7:K15" si="1">TRUNC(E7+G7+I7, 0)</f>
        <v>0</v>
      </c>
      <c r="L7" s="11">
        <f t="shared" ref="L7:L16" si="2">TRUNC(F7+H7+J7, 0)</f>
        <v>0</v>
      </c>
      <c r="M7" s="8" t="s">
        <v>50</v>
      </c>
      <c r="N7" s="2" t="s">
        <v>59</v>
      </c>
      <c r="O7" s="2" t="s">
        <v>50</v>
      </c>
      <c r="P7" s="2" t="s">
        <v>50</v>
      </c>
      <c r="Q7" s="2" t="s">
        <v>52</v>
      </c>
      <c r="R7" s="2" t="s">
        <v>56</v>
      </c>
      <c r="S7" s="2" t="s">
        <v>56</v>
      </c>
      <c r="T7" s="2" t="s">
        <v>57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50</v>
      </c>
      <c r="AS7" s="2" t="s">
        <v>50</v>
      </c>
      <c r="AT7" s="3"/>
      <c r="AU7" s="2" t="s">
        <v>60</v>
      </c>
      <c r="AV7" s="3">
        <v>1219</v>
      </c>
    </row>
    <row r="8" spans="1:48" ht="30" customHeight="1" x14ac:dyDescent="0.3">
      <c r="A8" s="8" t="s">
        <v>244</v>
      </c>
      <c r="B8" s="23" t="s">
        <v>247</v>
      </c>
      <c r="C8" s="25" t="s">
        <v>252</v>
      </c>
      <c r="D8" s="24">
        <v>16</v>
      </c>
      <c r="E8" s="11">
        <f>단가대비표!O8</f>
        <v>0</v>
      </c>
      <c r="F8" s="11">
        <f t="shared" si="0"/>
        <v>0</v>
      </c>
      <c r="G8" s="11">
        <f>단가대비표!P8</f>
        <v>0</v>
      </c>
      <c r="H8" s="11">
        <f>D8*G8</f>
        <v>0</v>
      </c>
      <c r="I8" s="11"/>
      <c r="J8" s="11"/>
      <c r="K8" s="11">
        <f t="shared" si="1"/>
        <v>0</v>
      </c>
      <c r="L8" s="11">
        <f t="shared" si="2"/>
        <v>0</v>
      </c>
      <c r="M8" s="8" t="s">
        <v>50</v>
      </c>
      <c r="N8" s="2" t="s">
        <v>61</v>
      </c>
      <c r="O8" s="2" t="s">
        <v>50</v>
      </c>
      <c r="P8" s="2" t="s">
        <v>50</v>
      </c>
      <c r="Q8" s="2" t="s">
        <v>52</v>
      </c>
      <c r="R8" s="2" t="s">
        <v>56</v>
      </c>
      <c r="S8" s="2" t="s">
        <v>56</v>
      </c>
      <c r="T8" s="2" t="s">
        <v>57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50</v>
      </c>
      <c r="AS8" s="2" t="s">
        <v>50</v>
      </c>
      <c r="AT8" s="3"/>
      <c r="AU8" s="2" t="s">
        <v>62</v>
      </c>
      <c r="AV8" s="3">
        <v>1152</v>
      </c>
    </row>
    <row r="9" spans="1:48" ht="30" customHeight="1" x14ac:dyDescent="0.3">
      <c r="A9" s="8" t="s">
        <v>245</v>
      </c>
      <c r="B9" s="8" t="s">
        <v>248</v>
      </c>
      <c r="C9" s="25" t="s">
        <v>252</v>
      </c>
      <c r="D9" s="24">
        <v>1</v>
      </c>
      <c r="E9" s="11">
        <f>단가대비표!O9</f>
        <v>0</v>
      </c>
      <c r="F9" s="11">
        <f t="shared" si="0"/>
        <v>0</v>
      </c>
      <c r="G9" s="11">
        <f>단가대비표!P9</f>
        <v>0</v>
      </c>
      <c r="H9" s="11">
        <f t="shared" ref="H9:H11" si="3">D9*G9</f>
        <v>0</v>
      </c>
      <c r="I9" s="11"/>
      <c r="J9" s="11"/>
      <c r="K9" s="11">
        <f t="shared" si="1"/>
        <v>0</v>
      </c>
      <c r="L9" s="11">
        <f t="shared" si="2"/>
        <v>0</v>
      </c>
      <c r="M9" s="8" t="s">
        <v>50</v>
      </c>
      <c r="N9" s="2" t="s">
        <v>63</v>
      </c>
      <c r="O9" s="2" t="s">
        <v>50</v>
      </c>
      <c r="P9" s="2" t="s">
        <v>50</v>
      </c>
      <c r="Q9" s="2" t="s">
        <v>52</v>
      </c>
      <c r="R9" s="2" t="s">
        <v>56</v>
      </c>
      <c r="S9" s="2" t="s">
        <v>56</v>
      </c>
      <c r="T9" s="2" t="s">
        <v>57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50</v>
      </c>
      <c r="AS9" s="2" t="s">
        <v>50</v>
      </c>
      <c r="AT9" s="3"/>
      <c r="AU9" s="2" t="s">
        <v>64</v>
      </c>
      <c r="AV9" s="3">
        <v>1153</v>
      </c>
    </row>
    <row r="10" spans="1:48" ht="30" customHeight="1" x14ac:dyDescent="0.3">
      <c r="A10" s="8" t="s">
        <v>214</v>
      </c>
      <c r="B10" s="8" t="s">
        <v>249</v>
      </c>
      <c r="C10" s="25" t="s">
        <v>252</v>
      </c>
      <c r="D10" s="24">
        <v>1</v>
      </c>
      <c r="E10" s="11">
        <f>단가대비표!O10</f>
        <v>0</v>
      </c>
      <c r="F10" s="11">
        <f t="shared" si="0"/>
        <v>0</v>
      </c>
      <c r="G10" s="11">
        <f>단가대비표!P10</f>
        <v>0</v>
      </c>
      <c r="H10" s="11">
        <f t="shared" si="3"/>
        <v>0</v>
      </c>
      <c r="I10" s="11"/>
      <c r="J10" s="11"/>
      <c r="K10" s="11">
        <f t="shared" si="1"/>
        <v>0</v>
      </c>
      <c r="L10" s="11">
        <f t="shared" si="2"/>
        <v>0</v>
      </c>
      <c r="M10" s="8" t="s">
        <v>50</v>
      </c>
      <c r="N10" s="2" t="s">
        <v>65</v>
      </c>
      <c r="O10" s="2" t="s">
        <v>50</v>
      </c>
      <c r="P10" s="2" t="s">
        <v>50</v>
      </c>
      <c r="Q10" s="2" t="s">
        <v>52</v>
      </c>
      <c r="R10" s="2" t="s">
        <v>56</v>
      </c>
      <c r="S10" s="2" t="s">
        <v>56</v>
      </c>
      <c r="T10" s="2" t="s">
        <v>57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50</v>
      </c>
      <c r="AS10" s="2" t="s">
        <v>50</v>
      </c>
      <c r="AT10" s="3"/>
      <c r="AU10" s="2" t="s">
        <v>66</v>
      </c>
      <c r="AV10" s="3">
        <v>1249</v>
      </c>
    </row>
    <row r="11" spans="1:48" ht="30" customHeight="1" x14ac:dyDescent="0.3">
      <c r="A11" s="8" t="s">
        <v>214</v>
      </c>
      <c r="B11" s="8" t="s">
        <v>250</v>
      </c>
      <c r="C11" s="25" t="s">
        <v>252</v>
      </c>
      <c r="D11" s="24">
        <v>1</v>
      </c>
      <c r="E11" s="11">
        <f>단가대비표!O11</f>
        <v>0</v>
      </c>
      <c r="F11" s="11">
        <f t="shared" si="0"/>
        <v>0</v>
      </c>
      <c r="G11" s="11">
        <f>단가대비표!P11</f>
        <v>0</v>
      </c>
      <c r="H11" s="11">
        <f t="shared" si="3"/>
        <v>0</v>
      </c>
      <c r="I11" s="11"/>
      <c r="J11" s="11"/>
      <c r="K11" s="11">
        <f t="shared" si="1"/>
        <v>0</v>
      </c>
      <c r="L11" s="11">
        <f t="shared" si="2"/>
        <v>0</v>
      </c>
      <c r="M11" s="8" t="s">
        <v>50</v>
      </c>
      <c r="N11" s="2" t="s">
        <v>67</v>
      </c>
      <c r="O11" s="2" t="s">
        <v>50</v>
      </c>
      <c r="P11" s="2" t="s">
        <v>50</v>
      </c>
      <c r="Q11" s="2" t="s">
        <v>52</v>
      </c>
      <c r="R11" s="2" t="s">
        <v>56</v>
      </c>
      <c r="S11" s="2" t="s">
        <v>56</v>
      </c>
      <c r="T11" s="2" t="s">
        <v>57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50</v>
      </c>
      <c r="AS11" s="2" t="s">
        <v>50</v>
      </c>
      <c r="AT11" s="3"/>
      <c r="AU11" s="2" t="s">
        <v>68</v>
      </c>
      <c r="AV11" s="3">
        <v>1250</v>
      </c>
    </row>
    <row r="12" spans="1:48" ht="30" customHeight="1" x14ac:dyDescent="0.3">
      <c r="A12" s="9" t="s">
        <v>253</v>
      </c>
      <c r="B12" s="9" t="s">
        <v>254</v>
      </c>
      <c r="C12" s="24" t="s">
        <v>257</v>
      </c>
      <c r="D12" s="24">
        <v>6</v>
      </c>
      <c r="E12" s="11">
        <f>단가대비표!O18</f>
        <v>0</v>
      </c>
      <c r="F12" s="11">
        <f t="shared" si="0"/>
        <v>0</v>
      </c>
      <c r="G12" s="9"/>
      <c r="H12" s="9"/>
      <c r="I12" s="9"/>
      <c r="J12" s="9"/>
      <c r="K12" s="11">
        <f t="shared" si="1"/>
        <v>0</v>
      </c>
      <c r="L12" s="11">
        <f t="shared" si="2"/>
        <v>0</v>
      </c>
      <c r="M12" s="9"/>
    </row>
    <row r="13" spans="1:48" ht="30" customHeight="1" x14ac:dyDescent="0.3">
      <c r="A13" s="13" t="s">
        <v>253</v>
      </c>
      <c r="B13" s="9" t="s">
        <v>255</v>
      </c>
      <c r="C13" s="24" t="s">
        <v>257</v>
      </c>
      <c r="D13" s="24">
        <v>12</v>
      </c>
      <c r="E13" s="11">
        <f>단가대비표!O19</f>
        <v>0</v>
      </c>
      <c r="F13" s="11">
        <f t="shared" si="0"/>
        <v>0</v>
      </c>
      <c r="G13" s="9"/>
      <c r="H13" s="9"/>
      <c r="I13" s="9"/>
      <c r="J13" s="9"/>
      <c r="K13" s="11">
        <f t="shared" si="1"/>
        <v>0</v>
      </c>
      <c r="L13" s="11">
        <f t="shared" si="2"/>
        <v>0</v>
      </c>
      <c r="M13" s="9"/>
    </row>
    <row r="14" spans="1:48" ht="30" customHeight="1" x14ac:dyDescent="0.3">
      <c r="A14" s="13" t="s">
        <v>253</v>
      </c>
      <c r="B14" s="9" t="s">
        <v>256</v>
      </c>
      <c r="C14" s="24" t="s">
        <v>257</v>
      </c>
      <c r="D14" s="24">
        <v>18</v>
      </c>
      <c r="E14" s="11">
        <f>단가대비표!O20</f>
        <v>0</v>
      </c>
      <c r="F14" s="11">
        <f t="shared" si="0"/>
        <v>0</v>
      </c>
      <c r="G14" s="9"/>
      <c r="H14" s="9"/>
      <c r="I14" s="9"/>
      <c r="J14" s="9"/>
      <c r="K14" s="11">
        <f t="shared" si="1"/>
        <v>0</v>
      </c>
      <c r="L14" s="11">
        <f t="shared" si="2"/>
        <v>0</v>
      </c>
      <c r="M14" s="9"/>
    </row>
    <row r="15" spans="1:48" ht="30" customHeight="1" x14ac:dyDescent="0.3">
      <c r="A15" s="8" t="s">
        <v>219</v>
      </c>
      <c r="B15" s="8" t="s">
        <v>235</v>
      </c>
      <c r="C15" s="21" t="s">
        <v>54</v>
      </c>
      <c r="D15" s="24">
        <v>6</v>
      </c>
      <c r="E15" s="11">
        <f>단가대비표!O17</f>
        <v>0</v>
      </c>
      <c r="F15" s="11">
        <f>E15*D15</f>
        <v>0</v>
      </c>
      <c r="G15" s="11">
        <f>단가대비표!P17</f>
        <v>0</v>
      </c>
      <c r="H15" s="11">
        <f>D15*G15</f>
        <v>0</v>
      </c>
      <c r="I15" s="9"/>
      <c r="J15" s="9"/>
      <c r="K15" s="11">
        <f t="shared" si="1"/>
        <v>0</v>
      </c>
      <c r="L15" s="11">
        <f t="shared" si="2"/>
        <v>0</v>
      </c>
      <c r="M15" s="9"/>
    </row>
    <row r="16" spans="1:48" ht="30" customHeight="1" x14ac:dyDescent="0.3">
      <c r="A16" s="9" t="s">
        <v>271</v>
      </c>
      <c r="B16" s="9" t="s">
        <v>272</v>
      </c>
      <c r="C16" s="24" t="s">
        <v>273</v>
      </c>
      <c r="D16" s="24">
        <v>1</v>
      </c>
      <c r="E16" s="11"/>
      <c r="F16" s="11"/>
      <c r="G16" s="11">
        <f>단가대비표!P5</f>
        <v>0</v>
      </c>
      <c r="H16" s="11">
        <f>D16*G16</f>
        <v>0</v>
      </c>
      <c r="I16" s="11"/>
      <c r="J16" s="11"/>
      <c r="K16" s="11"/>
      <c r="L16" s="11">
        <f t="shared" si="2"/>
        <v>0</v>
      </c>
      <c r="M16" s="11"/>
    </row>
    <row r="17" spans="1:48" ht="30" customHeight="1" x14ac:dyDescent="0.3">
      <c r="A17" s="9"/>
      <c r="B17" s="9"/>
      <c r="C17" s="24"/>
      <c r="D17" s="24"/>
      <c r="E17" s="9"/>
      <c r="F17" s="9"/>
      <c r="G17" s="9"/>
      <c r="H17" s="9"/>
      <c r="I17" s="9"/>
      <c r="J17" s="13"/>
      <c r="K17" s="13"/>
      <c r="L17" s="13"/>
      <c r="M17" s="13"/>
      <c r="N17" s="13"/>
      <c r="O17" s="13"/>
      <c r="P17" s="13"/>
      <c r="Q17" s="13"/>
    </row>
    <row r="18" spans="1:48" ht="30" customHeight="1" x14ac:dyDescent="0.3">
      <c r="A18" s="9"/>
      <c r="B18" s="9"/>
      <c r="C18" s="24"/>
      <c r="D18" s="24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 x14ac:dyDescent="0.3">
      <c r="A19" s="9"/>
      <c r="B19" s="9"/>
      <c r="C19" s="24"/>
      <c r="D19" s="24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 x14ac:dyDescent="0.3">
      <c r="A20" s="9"/>
      <c r="B20" s="9"/>
      <c r="C20" s="24"/>
      <c r="D20" s="24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 x14ac:dyDescent="0.3">
      <c r="A21" s="9"/>
      <c r="B21" s="9"/>
      <c r="C21" s="24"/>
      <c r="D21" s="24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 x14ac:dyDescent="0.3">
      <c r="A22" s="9"/>
      <c r="B22" s="9"/>
      <c r="C22" s="24"/>
      <c r="D22" s="24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 x14ac:dyDescent="0.3">
      <c r="A23" s="9"/>
      <c r="B23" s="9"/>
      <c r="C23" s="24"/>
      <c r="D23" s="24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 x14ac:dyDescent="0.3">
      <c r="A24" s="9"/>
      <c r="B24" s="9"/>
      <c r="C24" s="24"/>
      <c r="D24" s="24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 x14ac:dyDescent="0.3">
      <c r="A25" s="9"/>
      <c r="B25" s="9"/>
      <c r="C25" s="24"/>
      <c r="D25" s="24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 x14ac:dyDescent="0.3">
      <c r="A26" s="9"/>
      <c r="B26" s="9"/>
      <c r="C26" s="24"/>
      <c r="D26" s="24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 x14ac:dyDescent="0.3">
      <c r="A27" s="8" t="s">
        <v>69</v>
      </c>
      <c r="B27" s="9"/>
      <c r="C27" s="24"/>
      <c r="D27" s="24"/>
      <c r="E27" s="9"/>
      <c r="F27" s="11">
        <f>SUM(F6:F26)</f>
        <v>0</v>
      </c>
      <c r="G27" s="9"/>
      <c r="H27" s="11">
        <f>SUM(H6:H26)</f>
        <v>0</v>
      </c>
      <c r="I27" s="9"/>
      <c r="J27" s="11">
        <f>SUM(J6:J26)</f>
        <v>0</v>
      </c>
      <c r="K27" s="9"/>
      <c r="L27" s="11">
        <f>SUM(L6:L26)</f>
        <v>0</v>
      </c>
      <c r="M27" s="9"/>
      <c r="N27" t="s">
        <v>70</v>
      </c>
    </row>
    <row r="28" spans="1:48" ht="30" customHeight="1" x14ac:dyDescent="0.3">
      <c r="A28" s="8" t="s">
        <v>241</v>
      </c>
      <c r="B28" s="9"/>
      <c r="C28" s="24"/>
      <c r="D28" s="24"/>
      <c r="E28" s="9"/>
      <c r="F28" s="9"/>
      <c r="G28" s="9"/>
      <c r="H28" s="9"/>
      <c r="I28" s="9"/>
      <c r="J28" s="9"/>
      <c r="K28" s="9"/>
      <c r="L28" s="9"/>
      <c r="M28" s="9"/>
      <c r="N28" s="3"/>
      <c r="O28" s="3"/>
      <c r="P28" s="3"/>
      <c r="Q28" s="2" t="s">
        <v>71</v>
      </c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</row>
    <row r="29" spans="1:48" ht="30" customHeight="1" x14ac:dyDescent="0.3">
      <c r="A29" s="8" t="s">
        <v>209</v>
      </c>
      <c r="B29" s="8" t="s">
        <v>53</v>
      </c>
      <c r="C29" s="25" t="s">
        <v>54</v>
      </c>
      <c r="D29" s="24">
        <v>12</v>
      </c>
      <c r="E29" s="11">
        <f>단가대비표!O6</f>
        <v>0</v>
      </c>
      <c r="F29" s="11">
        <f>E29*D29</f>
        <v>0</v>
      </c>
      <c r="G29" s="11">
        <f>단가대비표!P6</f>
        <v>0</v>
      </c>
      <c r="H29" s="11">
        <f>D29*G29</f>
        <v>0</v>
      </c>
      <c r="I29" s="11"/>
      <c r="J29" s="11"/>
      <c r="K29" s="11">
        <f>TRUNC(E29+G29+I29, 0)</f>
        <v>0</v>
      </c>
      <c r="L29" s="11">
        <f>TRUNC(F29+H29+J29, 0)</f>
        <v>0</v>
      </c>
      <c r="M29" s="8"/>
      <c r="N29" s="2" t="s">
        <v>55</v>
      </c>
      <c r="O29" s="2" t="s">
        <v>50</v>
      </c>
      <c r="P29" s="2" t="s">
        <v>50</v>
      </c>
      <c r="Q29" s="2" t="s">
        <v>71</v>
      </c>
      <c r="R29" s="2" t="s">
        <v>56</v>
      </c>
      <c r="S29" s="2" t="s">
        <v>56</v>
      </c>
      <c r="T29" s="2" t="s">
        <v>57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50</v>
      </c>
      <c r="AS29" s="2" t="s">
        <v>50</v>
      </c>
      <c r="AT29" s="3"/>
      <c r="AU29" s="2" t="s">
        <v>72</v>
      </c>
      <c r="AV29" s="3">
        <v>1221</v>
      </c>
    </row>
    <row r="30" spans="1:48" ht="30" customHeight="1" x14ac:dyDescent="0.3">
      <c r="A30" s="8" t="s">
        <v>266</v>
      </c>
      <c r="B30" s="8" t="s">
        <v>246</v>
      </c>
      <c r="C30" s="25" t="s">
        <v>251</v>
      </c>
      <c r="D30" s="24">
        <v>12</v>
      </c>
      <c r="E30" s="11">
        <f>단가대비표!O7</f>
        <v>0</v>
      </c>
      <c r="F30" s="11">
        <f t="shared" ref="F30:F37" si="4">E30*D30</f>
        <v>0</v>
      </c>
      <c r="G30" s="11"/>
      <c r="H30" s="11"/>
      <c r="I30" s="11"/>
      <c r="J30" s="11"/>
      <c r="K30" s="11">
        <f t="shared" ref="K30:L39" si="5">TRUNC(E30+G30+I30, 0)</f>
        <v>0</v>
      </c>
      <c r="L30" s="11">
        <f t="shared" si="5"/>
        <v>0</v>
      </c>
      <c r="M30" s="8"/>
      <c r="N30" s="2" t="s">
        <v>59</v>
      </c>
      <c r="O30" s="2" t="s">
        <v>50</v>
      </c>
      <c r="P30" s="2" t="s">
        <v>50</v>
      </c>
      <c r="Q30" s="2" t="s">
        <v>71</v>
      </c>
      <c r="R30" s="2" t="s">
        <v>56</v>
      </c>
      <c r="S30" s="2" t="s">
        <v>56</v>
      </c>
      <c r="T30" s="2" t="s">
        <v>57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50</v>
      </c>
      <c r="AS30" s="2" t="s">
        <v>50</v>
      </c>
      <c r="AT30" s="3"/>
      <c r="AU30" s="2" t="s">
        <v>73</v>
      </c>
      <c r="AV30" s="3">
        <v>1222</v>
      </c>
    </row>
    <row r="31" spans="1:48" ht="30" customHeight="1" x14ac:dyDescent="0.3">
      <c r="A31" s="8" t="s">
        <v>244</v>
      </c>
      <c r="B31" s="23" t="s">
        <v>247</v>
      </c>
      <c r="C31" s="25" t="s">
        <v>252</v>
      </c>
      <c r="D31" s="24">
        <v>16</v>
      </c>
      <c r="E31" s="11">
        <f>단가대비표!O8</f>
        <v>0</v>
      </c>
      <c r="F31" s="11">
        <f t="shared" si="4"/>
        <v>0</v>
      </c>
      <c r="G31" s="11">
        <f>단가대비표!P8</f>
        <v>0</v>
      </c>
      <c r="H31" s="11">
        <f>D31*G31</f>
        <v>0</v>
      </c>
      <c r="I31" s="11"/>
      <c r="J31" s="11"/>
      <c r="K31" s="11">
        <f t="shared" si="5"/>
        <v>0</v>
      </c>
      <c r="L31" s="11">
        <f t="shared" si="5"/>
        <v>0</v>
      </c>
      <c r="M31" s="8"/>
      <c r="N31" s="2" t="s">
        <v>61</v>
      </c>
      <c r="O31" s="2" t="s">
        <v>50</v>
      </c>
      <c r="P31" s="2" t="s">
        <v>50</v>
      </c>
      <c r="Q31" s="2" t="s">
        <v>71</v>
      </c>
      <c r="R31" s="2" t="s">
        <v>56</v>
      </c>
      <c r="S31" s="2" t="s">
        <v>56</v>
      </c>
      <c r="T31" s="2" t="s">
        <v>57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50</v>
      </c>
      <c r="AS31" s="2" t="s">
        <v>50</v>
      </c>
      <c r="AT31" s="3"/>
      <c r="AU31" s="2" t="s">
        <v>74</v>
      </c>
      <c r="AV31" s="3">
        <v>1212</v>
      </c>
    </row>
    <row r="32" spans="1:48" ht="30" customHeight="1" x14ac:dyDescent="0.3">
      <c r="A32" s="8" t="s">
        <v>245</v>
      </c>
      <c r="B32" s="8" t="s">
        <v>248</v>
      </c>
      <c r="C32" s="25" t="s">
        <v>252</v>
      </c>
      <c r="D32" s="24">
        <v>1</v>
      </c>
      <c r="E32" s="11">
        <f>단가대비표!O9</f>
        <v>0</v>
      </c>
      <c r="F32" s="11">
        <f t="shared" si="4"/>
        <v>0</v>
      </c>
      <c r="G32" s="11">
        <f>단가대비표!P9</f>
        <v>0</v>
      </c>
      <c r="H32" s="11">
        <f>D32*G32</f>
        <v>0</v>
      </c>
      <c r="I32" s="11"/>
      <c r="J32" s="11"/>
      <c r="K32" s="11">
        <f t="shared" si="5"/>
        <v>0</v>
      </c>
      <c r="L32" s="11">
        <f t="shared" si="5"/>
        <v>0</v>
      </c>
      <c r="M32" s="8"/>
      <c r="N32" s="2" t="s">
        <v>63</v>
      </c>
      <c r="O32" s="2" t="s">
        <v>50</v>
      </c>
      <c r="P32" s="2" t="s">
        <v>50</v>
      </c>
      <c r="Q32" s="2" t="s">
        <v>71</v>
      </c>
      <c r="R32" s="2" t="s">
        <v>56</v>
      </c>
      <c r="S32" s="2" t="s">
        <v>56</v>
      </c>
      <c r="T32" s="2" t="s">
        <v>57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50</v>
      </c>
      <c r="AS32" s="2" t="s">
        <v>50</v>
      </c>
      <c r="AT32" s="3"/>
      <c r="AU32" s="2" t="s">
        <v>75</v>
      </c>
      <c r="AV32" s="3">
        <v>1213</v>
      </c>
    </row>
    <row r="33" spans="1:48" ht="30" customHeight="1" x14ac:dyDescent="0.3">
      <c r="A33" s="8" t="s">
        <v>214</v>
      </c>
      <c r="B33" s="8" t="s">
        <v>249</v>
      </c>
      <c r="C33" s="25" t="s">
        <v>252</v>
      </c>
      <c r="D33" s="24">
        <v>1</v>
      </c>
      <c r="E33" s="11">
        <f>단가대비표!O10</f>
        <v>0</v>
      </c>
      <c r="F33" s="11">
        <f t="shared" si="4"/>
        <v>0</v>
      </c>
      <c r="G33" s="11">
        <f>단가대비표!P10</f>
        <v>0</v>
      </c>
      <c r="H33" s="11">
        <f t="shared" ref="H33:H34" si="6">D33*G33</f>
        <v>0</v>
      </c>
      <c r="I33" s="11"/>
      <c r="J33" s="11"/>
      <c r="K33" s="11">
        <f t="shared" si="5"/>
        <v>0</v>
      </c>
      <c r="L33" s="11">
        <f t="shared" si="5"/>
        <v>0</v>
      </c>
      <c r="M33" s="8"/>
      <c r="N33" s="2" t="s">
        <v>65</v>
      </c>
      <c r="O33" s="2" t="s">
        <v>50</v>
      </c>
      <c r="P33" s="2" t="s">
        <v>50</v>
      </c>
      <c r="Q33" s="2" t="s">
        <v>71</v>
      </c>
      <c r="R33" s="2" t="s">
        <v>56</v>
      </c>
      <c r="S33" s="2" t="s">
        <v>56</v>
      </c>
      <c r="T33" s="2" t="s">
        <v>57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50</v>
      </c>
      <c r="AS33" s="2" t="s">
        <v>50</v>
      </c>
      <c r="AT33" s="3"/>
      <c r="AU33" s="2" t="s">
        <v>76</v>
      </c>
      <c r="AV33" s="3">
        <v>1251</v>
      </c>
    </row>
    <row r="34" spans="1:48" ht="30" customHeight="1" x14ac:dyDescent="0.3">
      <c r="A34" s="8" t="s">
        <v>214</v>
      </c>
      <c r="B34" s="8" t="s">
        <v>250</v>
      </c>
      <c r="C34" s="25" t="s">
        <v>252</v>
      </c>
      <c r="D34" s="24">
        <v>1</v>
      </c>
      <c r="E34" s="11">
        <f>단가대비표!O11</f>
        <v>0</v>
      </c>
      <c r="F34" s="11">
        <f t="shared" si="4"/>
        <v>0</v>
      </c>
      <c r="G34" s="11">
        <f>단가대비표!P11</f>
        <v>0</v>
      </c>
      <c r="H34" s="11">
        <f t="shared" si="6"/>
        <v>0</v>
      </c>
      <c r="I34" s="11"/>
      <c r="J34" s="11"/>
      <c r="K34" s="11">
        <f t="shared" si="5"/>
        <v>0</v>
      </c>
      <c r="L34" s="11">
        <f t="shared" si="5"/>
        <v>0</v>
      </c>
      <c r="M34" s="8"/>
      <c r="N34" s="2" t="s">
        <v>67</v>
      </c>
      <c r="O34" s="2" t="s">
        <v>50</v>
      </c>
      <c r="P34" s="2" t="s">
        <v>50</v>
      </c>
      <c r="Q34" s="2" t="s">
        <v>71</v>
      </c>
      <c r="R34" s="2" t="s">
        <v>56</v>
      </c>
      <c r="S34" s="2" t="s">
        <v>56</v>
      </c>
      <c r="T34" s="2" t="s">
        <v>57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50</v>
      </c>
      <c r="AS34" s="2" t="s">
        <v>50</v>
      </c>
      <c r="AT34" s="3"/>
      <c r="AU34" s="2" t="s">
        <v>77</v>
      </c>
      <c r="AV34" s="3">
        <v>1252</v>
      </c>
    </row>
    <row r="35" spans="1:48" ht="30" customHeight="1" x14ac:dyDescent="0.3">
      <c r="A35" s="13" t="s">
        <v>253</v>
      </c>
      <c r="B35" s="13" t="s">
        <v>254</v>
      </c>
      <c r="C35" s="24" t="s">
        <v>257</v>
      </c>
      <c r="D35" s="24">
        <v>6</v>
      </c>
      <c r="E35" s="11">
        <f>단가대비표!O18</f>
        <v>0</v>
      </c>
      <c r="F35" s="11">
        <f t="shared" si="4"/>
        <v>0</v>
      </c>
      <c r="G35" s="9"/>
      <c r="H35" s="9"/>
      <c r="I35" s="9"/>
      <c r="J35" s="9"/>
      <c r="K35" s="11">
        <f t="shared" si="5"/>
        <v>0</v>
      </c>
      <c r="L35" s="11">
        <f t="shared" si="5"/>
        <v>0</v>
      </c>
      <c r="M35" s="9"/>
    </row>
    <row r="36" spans="1:48" ht="30" customHeight="1" x14ac:dyDescent="0.3">
      <c r="A36" s="13" t="s">
        <v>220</v>
      </c>
      <c r="B36" s="8" t="s">
        <v>276</v>
      </c>
      <c r="C36" s="24" t="s">
        <v>277</v>
      </c>
      <c r="D36" s="24">
        <v>6</v>
      </c>
      <c r="E36" s="11">
        <f>단가대비표!O19</f>
        <v>0</v>
      </c>
      <c r="F36" s="11">
        <f>D36*E36</f>
        <v>0</v>
      </c>
      <c r="G36" s="13"/>
      <c r="H36" s="13"/>
      <c r="I36" s="13"/>
      <c r="J36" s="13"/>
      <c r="K36" s="11">
        <f>E36+G36</f>
        <v>0</v>
      </c>
      <c r="L36" s="11">
        <f t="shared" si="5"/>
        <v>0</v>
      </c>
      <c r="M36" s="13"/>
    </row>
    <row r="37" spans="1:48" ht="30" customHeight="1" x14ac:dyDescent="0.3">
      <c r="A37" s="13" t="s">
        <v>253</v>
      </c>
      <c r="B37" s="13" t="s">
        <v>256</v>
      </c>
      <c r="C37" s="24" t="s">
        <v>257</v>
      </c>
      <c r="D37" s="24">
        <v>6</v>
      </c>
      <c r="E37" s="11">
        <f>단가대비표!O20</f>
        <v>0</v>
      </c>
      <c r="F37" s="11">
        <f t="shared" si="4"/>
        <v>0</v>
      </c>
      <c r="G37" s="9"/>
      <c r="H37" s="9"/>
      <c r="I37" s="9"/>
      <c r="J37" s="9"/>
      <c r="K37" s="11">
        <f t="shared" si="5"/>
        <v>0</v>
      </c>
      <c r="L37" s="11">
        <f t="shared" si="5"/>
        <v>0</v>
      </c>
      <c r="M37" s="9"/>
    </row>
    <row r="38" spans="1:48" ht="30" customHeight="1" x14ac:dyDescent="0.3">
      <c r="A38" s="8" t="s">
        <v>219</v>
      </c>
      <c r="B38" s="8" t="s">
        <v>235</v>
      </c>
      <c r="C38" s="21" t="s">
        <v>54</v>
      </c>
      <c r="D38" s="24">
        <v>6</v>
      </c>
      <c r="E38" s="11">
        <f>단가대비표!O17</f>
        <v>0</v>
      </c>
      <c r="F38" s="11">
        <f>D38*E38</f>
        <v>0</v>
      </c>
      <c r="G38" s="11">
        <f>단가대비표!P17</f>
        <v>0</v>
      </c>
      <c r="H38" s="11">
        <f>D38*G38</f>
        <v>0</v>
      </c>
      <c r="I38" s="9"/>
      <c r="J38" s="9"/>
      <c r="K38" s="11">
        <f t="shared" si="5"/>
        <v>0</v>
      </c>
      <c r="L38" s="11">
        <f t="shared" si="5"/>
        <v>0</v>
      </c>
      <c r="M38" s="9"/>
    </row>
    <row r="39" spans="1:48" ht="30" customHeight="1" x14ac:dyDescent="0.3">
      <c r="A39" s="13" t="s">
        <v>271</v>
      </c>
      <c r="B39" s="13" t="s">
        <v>272</v>
      </c>
      <c r="C39" s="24" t="s">
        <v>273</v>
      </c>
      <c r="D39" s="24">
        <v>1</v>
      </c>
      <c r="E39" s="11"/>
      <c r="F39" s="11"/>
      <c r="G39" s="11">
        <f>단가대비표!P5</f>
        <v>0</v>
      </c>
      <c r="H39" s="11">
        <f>D39*G39</f>
        <v>0</v>
      </c>
      <c r="I39" s="11"/>
      <c r="J39" s="11"/>
      <c r="K39" s="11"/>
      <c r="L39" s="11">
        <f t="shared" si="5"/>
        <v>0</v>
      </c>
      <c r="M39" s="11"/>
    </row>
    <row r="40" spans="1:48" ht="30" customHeight="1" x14ac:dyDescent="0.3">
      <c r="A40" s="9"/>
      <c r="B40" s="9"/>
      <c r="C40" s="24"/>
      <c r="D40" s="24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 x14ac:dyDescent="0.3">
      <c r="A41" s="9"/>
      <c r="B41" s="9"/>
      <c r="C41" s="24"/>
      <c r="D41" s="24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 x14ac:dyDescent="0.3">
      <c r="A42" s="9"/>
      <c r="B42" s="9"/>
      <c r="C42" s="24"/>
      <c r="D42" s="24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 x14ac:dyDescent="0.3">
      <c r="A43" s="9"/>
      <c r="B43" s="9"/>
      <c r="C43" s="24"/>
      <c r="D43" s="24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 x14ac:dyDescent="0.3">
      <c r="A44" s="9"/>
      <c r="B44" s="9"/>
      <c r="C44" s="24"/>
      <c r="D44" s="24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 x14ac:dyDescent="0.3">
      <c r="A45" s="9"/>
      <c r="B45" s="9"/>
      <c r="C45" s="24"/>
      <c r="D45" s="24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 x14ac:dyDescent="0.3">
      <c r="A46" s="9"/>
      <c r="B46" s="9"/>
      <c r="C46" s="24"/>
      <c r="D46" s="24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 x14ac:dyDescent="0.3">
      <c r="A47" s="9"/>
      <c r="B47" s="9"/>
      <c r="C47" s="24"/>
      <c r="D47" s="24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 x14ac:dyDescent="0.3">
      <c r="A48" s="9"/>
      <c r="B48" s="9"/>
      <c r="C48" s="24"/>
      <c r="D48" s="24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 x14ac:dyDescent="0.3">
      <c r="A49" s="9"/>
      <c r="B49" s="9"/>
      <c r="C49" s="24"/>
      <c r="D49" s="24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 x14ac:dyDescent="0.3">
      <c r="A50" s="8" t="s">
        <v>69</v>
      </c>
      <c r="B50" s="9"/>
      <c r="C50" s="24"/>
      <c r="D50" s="24"/>
      <c r="E50" s="9"/>
      <c r="F50" s="11">
        <f>SUM(F29:F49)</f>
        <v>0</v>
      </c>
      <c r="G50" s="9"/>
      <c r="H50" s="11">
        <f>SUM(H29:H49)</f>
        <v>0</v>
      </c>
      <c r="I50" s="9"/>
      <c r="J50" s="11">
        <f>SUM(J29:J49)</f>
        <v>0</v>
      </c>
      <c r="K50" s="9"/>
      <c r="L50" s="11">
        <f>SUM(L29:L49)</f>
        <v>0</v>
      </c>
      <c r="M50" s="9"/>
      <c r="N50" t="s">
        <v>70</v>
      </c>
    </row>
    <row r="51" spans="1:48" ht="30" customHeight="1" x14ac:dyDescent="0.3">
      <c r="A51" s="8" t="s">
        <v>242</v>
      </c>
      <c r="B51" s="9"/>
      <c r="C51" s="24"/>
      <c r="D51" s="24"/>
      <c r="E51" s="9"/>
      <c r="F51" s="9"/>
      <c r="G51" s="9"/>
      <c r="H51" s="9"/>
      <c r="I51" s="9"/>
      <c r="J51" s="9"/>
      <c r="K51" s="9"/>
      <c r="L51" s="9"/>
      <c r="M51" s="9"/>
      <c r="N51" s="3"/>
      <c r="O51" s="3"/>
      <c r="P51" s="3"/>
      <c r="Q51" s="2" t="s">
        <v>78</v>
      </c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</row>
    <row r="52" spans="1:48" ht="30" customHeight="1" x14ac:dyDescent="0.3">
      <c r="A52" s="8" t="s">
        <v>209</v>
      </c>
      <c r="B52" s="8" t="s">
        <v>53</v>
      </c>
      <c r="C52" s="25" t="s">
        <v>54</v>
      </c>
      <c r="D52" s="24">
        <v>12</v>
      </c>
      <c r="E52" s="11">
        <f>단가대비표!O6</f>
        <v>0</v>
      </c>
      <c r="F52" s="11">
        <f>D52*E52</f>
        <v>0</v>
      </c>
      <c r="G52" s="11">
        <f>단가대비표!P6</f>
        <v>0</v>
      </c>
      <c r="H52" s="11">
        <f>D52*G52</f>
        <v>0</v>
      </c>
      <c r="I52" s="11"/>
      <c r="J52" s="11"/>
      <c r="K52" s="11">
        <f>TRUNC(E52+G52+I52, 0)</f>
        <v>0</v>
      </c>
      <c r="L52" s="11">
        <f>TRUNC(F52+H52+J52, 0)</f>
        <v>0</v>
      </c>
      <c r="M52" s="8"/>
      <c r="N52" s="2" t="s">
        <v>55</v>
      </c>
      <c r="O52" s="2" t="s">
        <v>50</v>
      </c>
      <c r="P52" s="2" t="s">
        <v>50</v>
      </c>
      <c r="Q52" s="2" t="s">
        <v>78</v>
      </c>
      <c r="R52" s="2" t="s">
        <v>56</v>
      </c>
      <c r="S52" s="2" t="s">
        <v>56</v>
      </c>
      <c r="T52" s="2" t="s">
        <v>57</v>
      </c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2" t="s">
        <v>50</v>
      </c>
      <c r="AS52" s="2" t="s">
        <v>50</v>
      </c>
      <c r="AT52" s="3"/>
      <c r="AU52" s="2" t="s">
        <v>79</v>
      </c>
      <c r="AV52" s="3">
        <v>1223</v>
      </c>
    </row>
    <row r="53" spans="1:48" ht="30" customHeight="1" x14ac:dyDescent="0.3">
      <c r="A53" s="8" t="s">
        <v>266</v>
      </c>
      <c r="B53" s="8" t="s">
        <v>246</v>
      </c>
      <c r="C53" s="25" t="s">
        <v>251</v>
      </c>
      <c r="D53" s="24">
        <v>12</v>
      </c>
      <c r="E53" s="11">
        <f>단가대비표!O7</f>
        <v>0</v>
      </c>
      <c r="F53" s="11">
        <f t="shared" ref="F53:F59" si="7">D53*E53</f>
        <v>0</v>
      </c>
      <c r="G53" s="11"/>
      <c r="H53" s="11"/>
      <c r="I53" s="11"/>
      <c r="J53" s="11"/>
      <c r="K53" s="11">
        <f t="shared" ref="K53:L61" si="8">TRUNC(E53+G53+I53, 0)</f>
        <v>0</v>
      </c>
      <c r="L53" s="11">
        <f t="shared" si="8"/>
        <v>0</v>
      </c>
      <c r="M53" s="8"/>
      <c r="N53" s="2" t="s">
        <v>59</v>
      </c>
      <c r="O53" s="2" t="s">
        <v>50</v>
      </c>
      <c r="P53" s="2" t="s">
        <v>50</v>
      </c>
      <c r="Q53" s="2" t="s">
        <v>78</v>
      </c>
      <c r="R53" s="2" t="s">
        <v>56</v>
      </c>
      <c r="S53" s="2" t="s">
        <v>56</v>
      </c>
      <c r="T53" s="2" t="s">
        <v>57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50</v>
      </c>
      <c r="AS53" s="2" t="s">
        <v>50</v>
      </c>
      <c r="AT53" s="3"/>
      <c r="AU53" s="2" t="s">
        <v>80</v>
      </c>
      <c r="AV53" s="3">
        <v>1224</v>
      </c>
    </row>
    <row r="54" spans="1:48" ht="30" customHeight="1" x14ac:dyDescent="0.3">
      <c r="A54" s="8" t="s">
        <v>244</v>
      </c>
      <c r="B54" s="23" t="s">
        <v>247</v>
      </c>
      <c r="C54" s="25" t="s">
        <v>252</v>
      </c>
      <c r="D54" s="24">
        <v>16</v>
      </c>
      <c r="E54" s="11">
        <f>단가대비표!O8</f>
        <v>0</v>
      </c>
      <c r="F54" s="11">
        <f t="shared" si="7"/>
        <v>0</v>
      </c>
      <c r="G54" s="11">
        <f>단가대비표!P8</f>
        <v>0</v>
      </c>
      <c r="H54" s="11">
        <f>D54*G54</f>
        <v>0</v>
      </c>
      <c r="I54" s="11"/>
      <c r="J54" s="11"/>
      <c r="K54" s="11">
        <f t="shared" si="8"/>
        <v>0</v>
      </c>
      <c r="L54" s="11">
        <f t="shared" si="8"/>
        <v>0</v>
      </c>
      <c r="M54" s="8"/>
      <c r="N54" s="2" t="s">
        <v>61</v>
      </c>
      <c r="O54" s="2" t="s">
        <v>50</v>
      </c>
      <c r="P54" s="2" t="s">
        <v>50</v>
      </c>
      <c r="Q54" s="2" t="s">
        <v>78</v>
      </c>
      <c r="R54" s="2" t="s">
        <v>56</v>
      </c>
      <c r="S54" s="2" t="s">
        <v>56</v>
      </c>
      <c r="T54" s="2" t="s">
        <v>57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50</v>
      </c>
      <c r="AS54" s="2" t="s">
        <v>50</v>
      </c>
      <c r="AT54" s="3"/>
      <c r="AU54" s="2" t="s">
        <v>81</v>
      </c>
      <c r="AV54" s="3">
        <v>1207</v>
      </c>
    </row>
    <row r="55" spans="1:48" ht="30" customHeight="1" x14ac:dyDescent="0.3">
      <c r="A55" s="8" t="s">
        <v>245</v>
      </c>
      <c r="B55" s="8" t="s">
        <v>248</v>
      </c>
      <c r="C55" s="25" t="s">
        <v>252</v>
      </c>
      <c r="D55" s="24">
        <v>1</v>
      </c>
      <c r="E55" s="11">
        <f>단가대비표!O9</f>
        <v>0</v>
      </c>
      <c r="F55" s="11">
        <f t="shared" si="7"/>
        <v>0</v>
      </c>
      <c r="G55" s="11">
        <f>단가대비표!P9</f>
        <v>0</v>
      </c>
      <c r="H55" s="11">
        <f>D55*G55</f>
        <v>0</v>
      </c>
      <c r="I55" s="11"/>
      <c r="J55" s="11"/>
      <c r="K55" s="11">
        <f t="shared" si="8"/>
        <v>0</v>
      </c>
      <c r="L55" s="11">
        <f t="shared" si="8"/>
        <v>0</v>
      </c>
      <c r="M55" s="8"/>
      <c r="N55" s="2" t="s">
        <v>63</v>
      </c>
      <c r="O55" s="2" t="s">
        <v>50</v>
      </c>
      <c r="P55" s="2" t="s">
        <v>50</v>
      </c>
      <c r="Q55" s="2" t="s">
        <v>78</v>
      </c>
      <c r="R55" s="2" t="s">
        <v>56</v>
      </c>
      <c r="S55" s="2" t="s">
        <v>56</v>
      </c>
      <c r="T55" s="2" t="s">
        <v>57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50</v>
      </c>
      <c r="AS55" s="2" t="s">
        <v>50</v>
      </c>
      <c r="AT55" s="3"/>
      <c r="AU55" s="2" t="s">
        <v>82</v>
      </c>
      <c r="AV55" s="3">
        <v>1208</v>
      </c>
    </row>
    <row r="56" spans="1:48" ht="30" customHeight="1" x14ac:dyDescent="0.3">
      <c r="A56" s="8" t="s">
        <v>214</v>
      </c>
      <c r="B56" s="8" t="s">
        <v>249</v>
      </c>
      <c r="C56" s="25" t="s">
        <v>252</v>
      </c>
      <c r="D56" s="24">
        <v>1</v>
      </c>
      <c r="E56" s="11">
        <f>단가대비표!O10</f>
        <v>0</v>
      </c>
      <c r="F56" s="11">
        <f t="shared" si="7"/>
        <v>0</v>
      </c>
      <c r="G56" s="11">
        <f>단가대비표!P10</f>
        <v>0</v>
      </c>
      <c r="H56" s="11">
        <f t="shared" ref="H56:H57" si="9">D56*G56</f>
        <v>0</v>
      </c>
      <c r="I56" s="11"/>
      <c r="J56" s="11"/>
      <c r="K56" s="11">
        <f t="shared" si="8"/>
        <v>0</v>
      </c>
      <c r="L56" s="11">
        <f t="shared" si="8"/>
        <v>0</v>
      </c>
      <c r="M56" s="8"/>
      <c r="N56" s="2" t="s">
        <v>65</v>
      </c>
      <c r="O56" s="2" t="s">
        <v>50</v>
      </c>
      <c r="P56" s="2" t="s">
        <v>50</v>
      </c>
      <c r="Q56" s="2" t="s">
        <v>78</v>
      </c>
      <c r="R56" s="2" t="s">
        <v>56</v>
      </c>
      <c r="S56" s="2" t="s">
        <v>56</v>
      </c>
      <c r="T56" s="2" t="s">
        <v>57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50</v>
      </c>
      <c r="AS56" s="2" t="s">
        <v>50</v>
      </c>
      <c r="AT56" s="3"/>
      <c r="AU56" s="2" t="s">
        <v>83</v>
      </c>
      <c r="AV56" s="3">
        <v>1253</v>
      </c>
    </row>
    <row r="57" spans="1:48" ht="30" customHeight="1" x14ac:dyDescent="0.3">
      <c r="A57" s="8" t="s">
        <v>214</v>
      </c>
      <c r="B57" s="8" t="s">
        <v>250</v>
      </c>
      <c r="C57" s="25" t="s">
        <v>252</v>
      </c>
      <c r="D57" s="24">
        <v>1</v>
      </c>
      <c r="E57" s="11">
        <f>단가대비표!O11</f>
        <v>0</v>
      </c>
      <c r="F57" s="11">
        <f t="shared" si="7"/>
        <v>0</v>
      </c>
      <c r="G57" s="11">
        <f>단가대비표!P11</f>
        <v>0</v>
      </c>
      <c r="H57" s="11">
        <f t="shared" si="9"/>
        <v>0</v>
      </c>
      <c r="I57" s="11"/>
      <c r="J57" s="11"/>
      <c r="K57" s="11">
        <f t="shared" si="8"/>
        <v>0</v>
      </c>
      <c r="L57" s="11">
        <f t="shared" si="8"/>
        <v>0</v>
      </c>
      <c r="M57" s="8"/>
      <c r="N57" s="2" t="s">
        <v>67</v>
      </c>
      <c r="O57" s="2" t="s">
        <v>50</v>
      </c>
      <c r="P57" s="2" t="s">
        <v>50</v>
      </c>
      <c r="Q57" s="2" t="s">
        <v>78</v>
      </c>
      <c r="R57" s="2" t="s">
        <v>56</v>
      </c>
      <c r="S57" s="2" t="s">
        <v>56</v>
      </c>
      <c r="T57" s="2" t="s">
        <v>57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50</v>
      </c>
      <c r="AS57" s="2" t="s">
        <v>50</v>
      </c>
      <c r="AT57" s="3"/>
      <c r="AU57" s="2" t="s">
        <v>84</v>
      </c>
      <c r="AV57" s="3">
        <v>1254</v>
      </c>
    </row>
    <row r="58" spans="1:48" ht="30" customHeight="1" x14ac:dyDescent="0.3">
      <c r="A58" s="13" t="s">
        <v>253</v>
      </c>
      <c r="B58" s="13" t="s">
        <v>255</v>
      </c>
      <c r="C58" s="24" t="s">
        <v>257</v>
      </c>
      <c r="D58" s="24">
        <v>12</v>
      </c>
      <c r="E58" s="11">
        <f>단가대비표!O19</f>
        <v>0</v>
      </c>
      <c r="F58" s="11">
        <f t="shared" si="7"/>
        <v>0</v>
      </c>
      <c r="G58" s="9"/>
      <c r="H58" s="9"/>
      <c r="I58" s="9"/>
      <c r="J58" s="9"/>
      <c r="K58" s="11">
        <f t="shared" si="8"/>
        <v>0</v>
      </c>
      <c r="L58" s="11">
        <f t="shared" si="8"/>
        <v>0</v>
      </c>
      <c r="M58" s="9"/>
    </row>
    <row r="59" spans="1:48" ht="30" customHeight="1" x14ac:dyDescent="0.3">
      <c r="A59" s="13" t="s">
        <v>253</v>
      </c>
      <c r="B59" s="13" t="s">
        <v>256</v>
      </c>
      <c r="C59" s="24" t="s">
        <v>257</v>
      </c>
      <c r="D59" s="24">
        <v>18</v>
      </c>
      <c r="E59" s="11">
        <f>단가대비표!O20</f>
        <v>0</v>
      </c>
      <c r="F59" s="11">
        <f t="shared" si="7"/>
        <v>0</v>
      </c>
      <c r="G59" s="9"/>
      <c r="H59" s="9"/>
      <c r="I59" s="9"/>
      <c r="J59" s="9"/>
      <c r="K59" s="11">
        <f t="shared" si="8"/>
        <v>0</v>
      </c>
      <c r="L59" s="11">
        <f t="shared" si="8"/>
        <v>0</v>
      </c>
      <c r="M59" s="9"/>
    </row>
    <row r="60" spans="1:48" ht="30" customHeight="1" x14ac:dyDescent="0.3">
      <c r="A60" s="8" t="s">
        <v>219</v>
      </c>
      <c r="B60" s="8" t="s">
        <v>235</v>
      </c>
      <c r="C60" s="21" t="s">
        <v>54</v>
      </c>
      <c r="D60" s="24">
        <v>6</v>
      </c>
      <c r="E60" s="11">
        <f>단가대비표!O17</f>
        <v>0</v>
      </c>
      <c r="F60" s="11">
        <f>E60*D60</f>
        <v>0</v>
      </c>
      <c r="G60" s="11">
        <f>단가대비표!P17</f>
        <v>0</v>
      </c>
      <c r="H60" s="11">
        <f>D60*G60</f>
        <v>0</v>
      </c>
      <c r="I60" s="9"/>
      <c r="J60" s="9"/>
      <c r="K60" s="11">
        <f t="shared" si="8"/>
        <v>0</v>
      </c>
      <c r="L60" s="11">
        <f t="shared" si="8"/>
        <v>0</v>
      </c>
      <c r="M60" s="9"/>
    </row>
    <row r="61" spans="1:48" ht="30" customHeight="1" x14ac:dyDescent="0.3">
      <c r="A61" s="13" t="s">
        <v>271</v>
      </c>
      <c r="B61" s="13" t="s">
        <v>272</v>
      </c>
      <c r="C61" s="24" t="s">
        <v>273</v>
      </c>
      <c r="D61" s="24">
        <v>1</v>
      </c>
      <c r="E61" s="11"/>
      <c r="F61" s="11"/>
      <c r="G61" s="11">
        <f>단가대비표!P5</f>
        <v>0</v>
      </c>
      <c r="H61" s="11">
        <f>D61*G61</f>
        <v>0</v>
      </c>
      <c r="I61" s="11"/>
      <c r="J61" s="11"/>
      <c r="K61" s="11"/>
      <c r="L61" s="11">
        <f t="shared" si="8"/>
        <v>0</v>
      </c>
      <c r="M61" s="11"/>
    </row>
    <row r="62" spans="1:48" ht="30" customHeight="1" x14ac:dyDescent="0.3">
      <c r="A62" s="9"/>
      <c r="B62" s="9"/>
      <c r="C62" s="24"/>
      <c r="D62" s="24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 x14ac:dyDescent="0.3">
      <c r="A63" s="9"/>
      <c r="B63" s="9"/>
      <c r="C63" s="24"/>
      <c r="D63" s="24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 x14ac:dyDescent="0.3">
      <c r="A64" s="9"/>
      <c r="B64" s="9"/>
      <c r="C64" s="24"/>
      <c r="D64" s="24"/>
      <c r="E64" s="9"/>
      <c r="F64" s="9"/>
      <c r="G64" s="9"/>
      <c r="H64" s="9"/>
      <c r="I64" s="9"/>
      <c r="J64" s="9"/>
      <c r="K64" s="9"/>
      <c r="L64" s="9"/>
      <c r="M64" s="9"/>
    </row>
    <row r="65" spans="1:48" ht="30" customHeight="1" x14ac:dyDescent="0.3">
      <c r="A65" s="9"/>
      <c r="B65" s="9"/>
      <c r="C65" s="24"/>
      <c r="D65" s="24"/>
      <c r="E65" s="9"/>
      <c r="F65" s="9"/>
      <c r="G65" s="9"/>
      <c r="H65" s="9"/>
      <c r="I65" s="9"/>
      <c r="J65" s="9"/>
      <c r="K65" s="9"/>
      <c r="L65" s="9"/>
      <c r="M65" s="9"/>
    </row>
    <row r="66" spans="1:48" ht="30" customHeight="1" x14ac:dyDescent="0.3">
      <c r="A66" s="9"/>
      <c r="B66" s="9"/>
      <c r="C66" s="24"/>
      <c r="D66" s="24"/>
      <c r="E66" s="9"/>
      <c r="F66" s="9"/>
      <c r="G66" s="9"/>
      <c r="H66" s="9"/>
      <c r="I66" s="9"/>
      <c r="J66" s="9"/>
      <c r="K66" s="9"/>
      <c r="L66" s="9"/>
      <c r="M66" s="9"/>
    </row>
    <row r="67" spans="1:48" ht="30" customHeight="1" x14ac:dyDescent="0.3">
      <c r="A67" s="9"/>
      <c r="B67" s="9"/>
      <c r="C67" s="24"/>
      <c r="D67" s="24"/>
      <c r="E67" s="9"/>
      <c r="F67" s="9"/>
      <c r="G67" s="9"/>
      <c r="H67" s="9"/>
      <c r="I67" s="9"/>
      <c r="J67" s="9"/>
      <c r="K67" s="9"/>
      <c r="L67" s="9"/>
      <c r="M67" s="9"/>
    </row>
    <row r="68" spans="1:48" ht="30" customHeight="1" x14ac:dyDescent="0.3">
      <c r="A68" s="9"/>
      <c r="B68" s="9"/>
      <c r="C68" s="24"/>
      <c r="D68" s="24"/>
      <c r="E68" s="9"/>
      <c r="F68" s="9"/>
      <c r="G68" s="9"/>
      <c r="H68" s="9"/>
      <c r="I68" s="9"/>
      <c r="J68" s="9"/>
      <c r="K68" s="9"/>
      <c r="L68" s="9"/>
      <c r="M68" s="9"/>
    </row>
    <row r="69" spans="1:48" ht="30" customHeight="1" x14ac:dyDescent="0.3">
      <c r="A69" s="9"/>
      <c r="B69" s="9"/>
      <c r="C69" s="24"/>
      <c r="D69" s="24"/>
      <c r="E69" s="9"/>
      <c r="F69" s="9"/>
      <c r="G69" s="9"/>
      <c r="H69" s="9"/>
      <c r="I69" s="9"/>
      <c r="J69" s="9"/>
      <c r="K69" s="9"/>
      <c r="L69" s="9"/>
      <c r="M69" s="9"/>
    </row>
    <row r="70" spans="1:48" ht="30" customHeight="1" x14ac:dyDescent="0.3">
      <c r="A70" s="9"/>
      <c r="B70" s="9"/>
      <c r="C70" s="24"/>
      <c r="D70" s="24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 x14ac:dyDescent="0.3">
      <c r="A71" s="9"/>
      <c r="B71" s="9"/>
      <c r="C71" s="24"/>
      <c r="D71" s="24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 x14ac:dyDescent="0.3">
      <c r="A72" s="8" t="s">
        <v>69</v>
      </c>
      <c r="B72" s="9"/>
      <c r="C72" s="24"/>
      <c r="D72" s="24"/>
      <c r="E72" s="9"/>
      <c r="F72" s="11">
        <f>SUM(F52:F71)</f>
        <v>0</v>
      </c>
      <c r="G72" s="9"/>
      <c r="H72" s="11">
        <f>SUM(H52:H71)</f>
        <v>0</v>
      </c>
      <c r="I72" s="9"/>
      <c r="J72" s="11">
        <f>SUM(J52:J71)</f>
        <v>0</v>
      </c>
      <c r="K72" s="9"/>
      <c r="L72" s="11">
        <f>SUM(L52:L71)</f>
        <v>0</v>
      </c>
      <c r="M72" s="9"/>
      <c r="N72" t="s">
        <v>70</v>
      </c>
    </row>
    <row r="73" spans="1:48" ht="30" customHeight="1" x14ac:dyDescent="0.3">
      <c r="A73" s="8" t="s">
        <v>243</v>
      </c>
      <c r="B73" s="9"/>
      <c r="C73" s="24"/>
      <c r="D73" s="24"/>
      <c r="E73" s="9"/>
      <c r="F73" s="9"/>
      <c r="G73" s="9"/>
      <c r="H73" s="9"/>
      <c r="I73" s="9"/>
      <c r="J73" s="9"/>
      <c r="K73" s="9"/>
      <c r="L73" s="9"/>
      <c r="M73" s="9"/>
      <c r="N73" s="3"/>
      <c r="O73" s="3"/>
      <c r="P73" s="3"/>
      <c r="Q73" s="2" t="s">
        <v>85</v>
      </c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</row>
    <row r="74" spans="1:48" ht="30" customHeight="1" x14ac:dyDescent="0.3">
      <c r="A74" s="8" t="s">
        <v>209</v>
      </c>
      <c r="B74" s="8" t="s">
        <v>53</v>
      </c>
      <c r="C74" s="25" t="s">
        <v>54</v>
      </c>
      <c r="D74" s="24">
        <v>12</v>
      </c>
      <c r="E74" s="11">
        <f>단가대비표!O6</f>
        <v>0</v>
      </c>
      <c r="F74" s="11">
        <f>D74*E74</f>
        <v>0</v>
      </c>
      <c r="G74" s="11">
        <f>단가대비표!P6</f>
        <v>0</v>
      </c>
      <c r="H74" s="11">
        <f>D74*G74</f>
        <v>0</v>
      </c>
      <c r="I74" s="11"/>
      <c r="J74" s="11"/>
      <c r="K74" s="11">
        <f>TRUNC(E74+G74+I74, 0)</f>
        <v>0</v>
      </c>
      <c r="L74" s="11">
        <f>TRUNC(F74+H74+J74, 0)</f>
        <v>0</v>
      </c>
      <c r="M74" s="8"/>
      <c r="N74" s="2" t="s">
        <v>55</v>
      </c>
      <c r="O74" s="2" t="s">
        <v>50</v>
      </c>
      <c r="P74" s="2" t="s">
        <v>50</v>
      </c>
      <c r="Q74" s="2" t="s">
        <v>85</v>
      </c>
      <c r="R74" s="2" t="s">
        <v>56</v>
      </c>
      <c r="S74" s="2" t="s">
        <v>56</v>
      </c>
      <c r="T74" s="2" t="s">
        <v>57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2" t="s">
        <v>50</v>
      </c>
      <c r="AS74" s="2" t="s">
        <v>50</v>
      </c>
      <c r="AT74" s="3"/>
      <c r="AU74" s="2" t="s">
        <v>86</v>
      </c>
      <c r="AV74" s="3">
        <v>1225</v>
      </c>
    </row>
    <row r="75" spans="1:48" ht="30" customHeight="1" x14ac:dyDescent="0.3">
      <c r="A75" s="8" t="s">
        <v>266</v>
      </c>
      <c r="B75" s="8" t="s">
        <v>246</v>
      </c>
      <c r="C75" s="25" t="s">
        <v>251</v>
      </c>
      <c r="D75" s="24">
        <v>12</v>
      </c>
      <c r="E75" s="11">
        <f>단가대비표!O7</f>
        <v>0</v>
      </c>
      <c r="F75" s="11">
        <f t="shared" ref="F75:F82" si="10">D75*E75</f>
        <v>0</v>
      </c>
      <c r="G75" s="11"/>
      <c r="H75" s="11"/>
      <c r="I75" s="11"/>
      <c r="J75" s="11"/>
      <c r="K75" s="11">
        <f t="shared" ref="K75:L88" si="11">TRUNC(E75+G75+I75, 0)</f>
        <v>0</v>
      </c>
      <c r="L75" s="11">
        <f t="shared" si="11"/>
        <v>0</v>
      </c>
      <c r="M75" s="8"/>
      <c r="N75" s="2" t="s">
        <v>59</v>
      </c>
      <c r="O75" s="2" t="s">
        <v>50</v>
      </c>
      <c r="P75" s="2" t="s">
        <v>50</v>
      </c>
      <c r="Q75" s="2" t="s">
        <v>85</v>
      </c>
      <c r="R75" s="2" t="s">
        <v>56</v>
      </c>
      <c r="S75" s="2" t="s">
        <v>56</v>
      </c>
      <c r="T75" s="2" t="s">
        <v>57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2" t="s">
        <v>50</v>
      </c>
      <c r="AS75" s="2" t="s">
        <v>50</v>
      </c>
      <c r="AT75" s="3"/>
      <c r="AU75" s="2" t="s">
        <v>87</v>
      </c>
      <c r="AV75" s="3">
        <v>1226</v>
      </c>
    </row>
    <row r="76" spans="1:48" ht="30" customHeight="1" x14ac:dyDescent="0.3">
      <c r="A76" s="8" t="s">
        <v>244</v>
      </c>
      <c r="B76" s="23" t="s">
        <v>247</v>
      </c>
      <c r="C76" s="25" t="s">
        <v>252</v>
      </c>
      <c r="D76" s="24">
        <v>16</v>
      </c>
      <c r="E76" s="11">
        <f>단가대비표!O8</f>
        <v>0</v>
      </c>
      <c r="F76" s="11">
        <f t="shared" si="10"/>
        <v>0</v>
      </c>
      <c r="G76" s="11">
        <f>단가대비표!P8</f>
        <v>0</v>
      </c>
      <c r="H76" s="11">
        <f>D76*G76</f>
        <v>0</v>
      </c>
      <c r="I76" s="11"/>
      <c r="J76" s="11"/>
      <c r="K76" s="11">
        <f t="shared" si="11"/>
        <v>0</v>
      </c>
      <c r="L76" s="11">
        <f t="shared" si="11"/>
        <v>0</v>
      </c>
      <c r="M76" s="8"/>
      <c r="N76" s="2" t="s">
        <v>61</v>
      </c>
      <c r="O76" s="2" t="s">
        <v>50</v>
      </c>
      <c r="P76" s="2" t="s">
        <v>50</v>
      </c>
      <c r="Q76" s="2" t="s">
        <v>85</v>
      </c>
      <c r="R76" s="2" t="s">
        <v>56</v>
      </c>
      <c r="S76" s="2" t="s">
        <v>56</v>
      </c>
      <c r="T76" s="2" t="s">
        <v>57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2" t="s">
        <v>50</v>
      </c>
      <c r="AS76" s="2" t="s">
        <v>50</v>
      </c>
      <c r="AT76" s="3"/>
      <c r="AU76" s="2" t="s">
        <v>88</v>
      </c>
      <c r="AV76" s="3">
        <v>1202</v>
      </c>
    </row>
    <row r="77" spans="1:48" ht="30" customHeight="1" x14ac:dyDescent="0.3">
      <c r="A77" s="8" t="s">
        <v>245</v>
      </c>
      <c r="B77" s="8" t="s">
        <v>248</v>
      </c>
      <c r="C77" s="25" t="s">
        <v>252</v>
      </c>
      <c r="D77" s="24">
        <v>1</v>
      </c>
      <c r="E77" s="11">
        <f>단가대비표!O9</f>
        <v>0</v>
      </c>
      <c r="F77" s="11">
        <f t="shared" si="10"/>
        <v>0</v>
      </c>
      <c r="G77" s="11">
        <f>단가대비표!P9</f>
        <v>0</v>
      </c>
      <c r="H77" s="11">
        <f>D77*G77</f>
        <v>0</v>
      </c>
      <c r="I77" s="11"/>
      <c r="J77" s="11"/>
      <c r="K77" s="11">
        <f t="shared" si="11"/>
        <v>0</v>
      </c>
      <c r="L77" s="11">
        <f t="shared" si="11"/>
        <v>0</v>
      </c>
      <c r="M77" s="8"/>
      <c r="N77" s="2" t="s">
        <v>63</v>
      </c>
      <c r="O77" s="2" t="s">
        <v>50</v>
      </c>
      <c r="P77" s="2" t="s">
        <v>50</v>
      </c>
      <c r="Q77" s="2" t="s">
        <v>85</v>
      </c>
      <c r="R77" s="2" t="s">
        <v>56</v>
      </c>
      <c r="S77" s="2" t="s">
        <v>56</v>
      </c>
      <c r="T77" s="2" t="s">
        <v>57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50</v>
      </c>
      <c r="AS77" s="2" t="s">
        <v>50</v>
      </c>
      <c r="AT77" s="3"/>
      <c r="AU77" s="2" t="s">
        <v>89</v>
      </c>
      <c r="AV77" s="3">
        <v>1203</v>
      </c>
    </row>
    <row r="78" spans="1:48" ht="30" customHeight="1" x14ac:dyDescent="0.3">
      <c r="A78" s="8" t="s">
        <v>214</v>
      </c>
      <c r="B78" s="8" t="s">
        <v>249</v>
      </c>
      <c r="C78" s="25" t="s">
        <v>252</v>
      </c>
      <c r="D78" s="24">
        <v>1</v>
      </c>
      <c r="E78" s="11">
        <f>단가대비표!O10</f>
        <v>0</v>
      </c>
      <c r="F78" s="11">
        <f t="shared" si="10"/>
        <v>0</v>
      </c>
      <c r="G78" s="11">
        <f>단가대비표!P10</f>
        <v>0</v>
      </c>
      <c r="H78" s="11">
        <f t="shared" ref="H78:H79" si="12">D78*G78</f>
        <v>0</v>
      </c>
      <c r="I78" s="11"/>
      <c r="J78" s="11"/>
      <c r="K78" s="11">
        <f t="shared" si="11"/>
        <v>0</v>
      </c>
      <c r="L78" s="11">
        <f t="shared" si="11"/>
        <v>0</v>
      </c>
      <c r="M78" s="8"/>
      <c r="N78" s="2" t="s">
        <v>65</v>
      </c>
      <c r="O78" s="2" t="s">
        <v>50</v>
      </c>
      <c r="P78" s="2" t="s">
        <v>50</v>
      </c>
      <c r="Q78" s="2" t="s">
        <v>85</v>
      </c>
      <c r="R78" s="2" t="s">
        <v>56</v>
      </c>
      <c r="S78" s="2" t="s">
        <v>56</v>
      </c>
      <c r="T78" s="2" t="s">
        <v>57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50</v>
      </c>
      <c r="AS78" s="2" t="s">
        <v>50</v>
      </c>
      <c r="AT78" s="3"/>
      <c r="AU78" s="2" t="s">
        <v>90</v>
      </c>
      <c r="AV78" s="3">
        <v>1255</v>
      </c>
    </row>
    <row r="79" spans="1:48" ht="30" customHeight="1" x14ac:dyDescent="0.3">
      <c r="A79" s="8" t="s">
        <v>214</v>
      </c>
      <c r="B79" s="8" t="s">
        <v>250</v>
      </c>
      <c r="C79" s="25" t="s">
        <v>252</v>
      </c>
      <c r="D79" s="24">
        <v>1</v>
      </c>
      <c r="E79" s="11">
        <f>단가대비표!O11</f>
        <v>0</v>
      </c>
      <c r="F79" s="11">
        <f t="shared" si="10"/>
        <v>0</v>
      </c>
      <c r="G79" s="11">
        <f>단가대비표!P11</f>
        <v>0</v>
      </c>
      <c r="H79" s="11">
        <f t="shared" si="12"/>
        <v>0</v>
      </c>
      <c r="I79" s="11"/>
      <c r="J79" s="11"/>
      <c r="K79" s="11">
        <f t="shared" si="11"/>
        <v>0</v>
      </c>
      <c r="L79" s="11">
        <f t="shared" si="11"/>
        <v>0</v>
      </c>
      <c r="M79" s="8"/>
      <c r="N79" s="2" t="s">
        <v>67</v>
      </c>
      <c r="O79" s="2" t="s">
        <v>50</v>
      </c>
      <c r="P79" s="2" t="s">
        <v>50</v>
      </c>
      <c r="Q79" s="2" t="s">
        <v>85</v>
      </c>
      <c r="R79" s="2" t="s">
        <v>56</v>
      </c>
      <c r="S79" s="2" t="s">
        <v>56</v>
      </c>
      <c r="T79" s="2" t="s">
        <v>57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50</v>
      </c>
      <c r="AS79" s="2" t="s">
        <v>50</v>
      </c>
      <c r="AT79" s="3"/>
      <c r="AU79" s="2" t="s">
        <v>91</v>
      </c>
      <c r="AV79" s="3">
        <v>1256</v>
      </c>
    </row>
    <row r="80" spans="1:48" ht="30" customHeight="1" x14ac:dyDescent="0.3">
      <c r="A80" s="13" t="s">
        <v>253</v>
      </c>
      <c r="B80" s="13" t="s">
        <v>254</v>
      </c>
      <c r="C80" s="24" t="s">
        <v>257</v>
      </c>
      <c r="D80" s="24">
        <v>6</v>
      </c>
      <c r="E80" s="11">
        <f>단가대비표!O18</f>
        <v>0</v>
      </c>
      <c r="F80" s="11">
        <f t="shared" si="10"/>
        <v>0</v>
      </c>
      <c r="G80" s="9"/>
      <c r="H80" s="9"/>
      <c r="I80" s="9"/>
      <c r="J80" s="9"/>
      <c r="K80" s="11">
        <f t="shared" si="11"/>
        <v>0</v>
      </c>
      <c r="L80" s="11">
        <f t="shared" si="11"/>
        <v>0</v>
      </c>
      <c r="M80" s="9"/>
    </row>
    <row r="81" spans="1:14" ht="30" customHeight="1" x14ac:dyDescent="0.3">
      <c r="A81" s="13" t="s">
        <v>253</v>
      </c>
      <c r="B81" s="13" t="s">
        <v>255</v>
      </c>
      <c r="C81" s="24" t="s">
        <v>257</v>
      </c>
      <c r="D81" s="24">
        <v>12</v>
      </c>
      <c r="E81" s="11">
        <f>단가대비표!O19</f>
        <v>0</v>
      </c>
      <c r="F81" s="11">
        <f t="shared" si="10"/>
        <v>0</v>
      </c>
      <c r="G81" s="9"/>
      <c r="H81" s="9"/>
      <c r="I81" s="9"/>
      <c r="J81" s="9"/>
      <c r="K81" s="11">
        <f t="shared" si="11"/>
        <v>0</v>
      </c>
      <c r="L81" s="11">
        <f t="shared" si="11"/>
        <v>0</v>
      </c>
      <c r="M81" s="9"/>
    </row>
    <row r="82" spans="1:14" ht="30" customHeight="1" x14ac:dyDescent="0.3">
      <c r="A82" s="13" t="s">
        <v>253</v>
      </c>
      <c r="B82" s="13" t="s">
        <v>256</v>
      </c>
      <c r="C82" s="24" t="s">
        <v>257</v>
      </c>
      <c r="D82" s="24">
        <v>18</v>
      </c>
      <c r="E82" s="11">
        <f>단가대비표!O20</f>
        <v>0</v>
      </c>
      <c r="F82" s="11">
        <f t="shared" si="10"/>
        <v>0</v>
      </c>
      <c r="G82" s="9"/>
      <c r="H82" s="9"/>
      <c r="I82" s="9"/>
      <c r="J82" s="9"/>
      <c r="K82" s="11">
        <f t="shared" si="11"/>
        <v>0</v>
      </c>
      <c r="L82" s="11">
        <f t="shared" si="11"/>
        <v>0</v>
      </c>
      <c r="M82" s="9"/>
    </row>
    <row r="83" spans="1:14" ht="30" customHeight="1" x14ac:dyDescent="0.3">
      <c r="A83" s="8" t="s">
        <v>215</v>
      </c>
      <c r="B83" s="8" t="s">
        <v>228</v>
      </c>
      <c r="C83" s="21" t="s">
        <v>239</v>
      </c>
      <c r="D83" s="24">
        <v>20</v>
      </c>
      <c r="E83" s="11">
        <f>단가대비표!O12</f>
        <v>0</v>
      </c>
      <c r="F83" s="11">
        <f>E83*D83</f>
        <v>0</v>
      </c>
      <c r="G83" s="11">
        <f>단가대비표!P12</f>
        <v>0</v>
      </c>
      <c r="H83" s="11">
        <f t="shared" ref="H83:H88" si="13">D83*G83</f>
        <v>0</v>
      </c>
      <c r="I83" s="9"/>
      <c r="J83" s="9"/>
      <c r="K83" s="11">
        <f t="shared" si="11"/>
        <v>0</v>
      </c>
      <c r="L83" s="11">
        <f t="shared" si="11"/>
        <v>0</v>
      </c>
      <c r="M83" s="9"/>
    </row>
    <row r="84" spans="1:14" ht="30" customHeight="1" x14ac:dyDescent="0.3">
      <c r="A84" s="8" t="s">
        <v>215</v>
      </c>
      <c r="B84" s="8" t="s">
        <v>229</v>
      </c>
      <c r="C84" s="21" t="s">
        <v>239</v>
      </c>
      <c r="D84" s="24">
        <v>40</v>
      </c>
      <c r="E84" s="11">
        <f>단가대비표!O13</f>
        <v>0</v>
      </c>
      <c r="F84" s="11">
        <f>E84*D84</f>
        <v>0</v>
      </c>
      <c r="G84" s="11">
        <f>단가대비표!P13</f>
        <v>0</v>
      </c>
      <c r="H84" s="11">
        <f t="shared" si="13"/>
        <v>0</v>
      </c>
      <c r="I84" s="9"/>
      <c r="J84" s="9"/>
      <c r="K84" s="11">
        <f t="shared" si="11"/>
        <v>0</v>
      </c>
      <c r="L84" s="11">
        <f t="shared" si="11"/>
        <v>0</v>
      </c>
      <c r="M84" s="9"/>
    </row>
    <row r="85" spans="1:14" ht="30" customHeight="1" x14ac:dyDescent="0.3">
      <c r="A85" s="8" t="s">
        <v>216</v>
      </c>
      <c r="B85" s="8" t="s">
        <v>230</v>
      </c>
      <c r="C85" s="21" t="s">
        <v>239</v>
      </c>
      <c r="D85" s="24">
        <v>100</v>
      </c>
      <c r="E85" s="11">
        <f>단가대비표!O14</f>
        <v>0</v>
      </c>
      <c r="F85" s="11">
        <f>E85*D85</f>
        <v>0</v>
      </c>
      <c r="G85" s="11">
        <f>단가대비표!P14</f>
        <v>0</v>
      </c>
      <c r="H85" s="11">
        <f t="shared" si="13"/>
        <v>0</v>
      </c>
      <c r="I85" s="9"/>
      <c r="J85" s="9"/>
      <c r="K85" s="11">
        <f t="shared" si="11"/>
        <v>0</v>
      </c>
      <c r="L85" s="11">
        <f t="shared" si="11"/>
        <v>0</v>
      </c>
      <c r="M85" s="9"/>
    </row>
    <row r="86" spans="1:14" ht="30" customHeight="1" x14ac:dyDescent="0.3">
      <c r="A86" s="8" t="s">
        <v>259</v>
      </c>
      <c r="B86" s="8" t="s">
        <v>236</v>
      </c>
      <c r="C86" s="21" t="s">
        <v>239</v>
      </c>
      <c r="D86" s="24">
        <v>44.85</v>
      </c>
      <c r="E86" s="11">
        <f>단가대비표!O16</f>
        <v>0</v>
      </c>
      <c r="F86" s="11">
        <f>TRUNC(E86*D86,0)</f>
        <v>0</v>
      </c>
      <c r="G86" s="11">
        <f>단가대비표!P16</f>
        <v>0</v>
      </c>
      <c r="H86" s="11">
        <f t="shared" si="13"/>
        <v>0</v>
      </c>
      <c r="I86" s="9"/>
      <c r="J86" s="9"/>
      <c r="K86" s="11">
        <f t="shared" si="11"/>
        <v>0</v>
      </c>
      <c r="L86" s="11">
        <f t="shared" si="11"/>
        <v>0</v>
      </c>
      <c r="M86" s="9"/>
    </row>
    <row r="87" spans="1:14" ht="30" customHeight="1" x14ac:dyDescent="0.3">
      <c r="A87" s="8" t="s">
        <v>219</v>
      </c>
      <c r="B87" s="8" t="s">
        <v>235</v>
      </c>
      <c r="C87" s="21" t="s">
        <v>54</v>
      </c>
      <c r="D87" s="24">
        <v>6</v>
      </c>
      <c r="E87" s="11">
        <f>단가대비표!O17</f>
        <v>0</v>
      </c>
      <c r="F87" s="11">
        <f>D87*E87</f>
        <v>0</v>
      </c>
      <c r="G87" s="11">
        <f>단가대비표!P17</f>
        <v>0</v>
      </c>
      <c r="H87" s="11">
        <f>D87*G87</f>
        <v>0</v>
      </c>
      <c r="I87" s="9"/>
      <c r="J87" s="9"/>
      <c r="K87" s="11">
        <f t="shared" si="11"/>
        <v>0</v>
      </c>
      <c r="L87" s="11">
        <f t="shared" si="11"/>
        <v>0</v>
      </c>
      <c r="M87" s="9"/>
    </row>
    <row r="88" spans="1:14" ht="30" customHeight="1" x14ac:dyDescent="0.3">
      <c r="A88" s="13" t="s">
        <v>271</v>
      </c>
      <c r="B88" s="13" t="s">
        <v>272</v>
      </c>
      <c r="C88" s="24" t="s">
        <v>273</v>
      </c>
      <c r="D88" s="24">
        <v>1</v>
      </c>
      <c r="E88" s="11"/>
      <c r="F88" s="11"/>
      <c r="G88" s="11">
        <f>단가대비표!P5</f>
        <v>0</v>
      </c>
      <c r="H88" s="11">
        <f t="shared" si="13"/>
        <v>0</v>
      </c>
      <c r="I88" s="11"/>
      <c r="J88" s="11"/>
      <c r="K88" s="11">
        <f>G88</f>
        <v>0</v>
      </c>
      <c r="L88" s="11">
        <f t="shared" si="11"/>
        <v>0</v>
      </c>
      <c r="M88" s="11"/>
    </row>
    <row r="89" spans="1:14" ht="30" customHeight="1" x14ac:dyDescent="0.3">
      <c r="A89" s="13"/>
      <c r="B89" s="13"/>
      <c r="C89" s="24"/>
      <c r="D89" s="24"/>
      <c r="E89" s="13"/>
      <c r="F89" s="13"/>
      <c r="G89" s="13"/>
      <c r="H89" s="13"/>
      <c r="I89" s="13"/>
      <c r="J89" s="13"/>
      <c r="K89" s="13"/>
      <c r="L89" s="13"/>
      <c r="M89" s="13"/>
    </row>
    <row r="90" spans="1:14" ht="30" customHeight="1" x14ac:dyDescent="0.3">
      <c r="A90" s="13"/>
      <c r="B90" s="13"/>
      <c r="C90" s="24"/>
      <c r="D90" s="24"/>
      <c r="E90" s="13"/>
      <c r="F90" s="13"/>
      <c r="G90" s="13"/>
      <c r="H90" s="13"/>
      <c r="I90" s="13"/>
      <c r="J90" s="13"/>
      <c r="K90" s="13"/>
      <c r="L90" s="13"/>
      <c r="M90" s="13"/>
    </row>
    <row r="91" spans="1:14" ht="30" customHeight="1" x14ac:dyDescent="0.3">
      <c r="A91" s="9"/>
      <c r="B91" s="9"/>
      <c r="C91" s="24"/>
      <c r="D91" s="24"/>
      <c r="E91" s="9"/>
      <c r="F91" s="9"/>
      <c r="G91" s="9"/>
      <c r="H91" s="9"/>
      <c r="I91" s="9"/>
      <c r="J91" s="9"/>
      <c r="K91" s="9"/>
      <c r="L91" s="9"/>
      <c r="M91" s="9"/>
    </row>
    <row r="92" spans="1:14" ht="30" customHeight="1" x14ac:dyDescent="0.3">
      <c r="A92" s="9"/>
      <c r="B92" s="9"/>
      <c r="C92" s="24"/>
      <c r="D92" s="24"/>
      <c r="E92" s="9"/>
      <c r="F92" s="9"/>
      <c r="G92" s="9"/>
      <c r="H92" s="9"/>
      <c r="I92" s="9"/>
      <c r="J92" s="9"/>
      <c r="K92" s="9"/>
      <c r="L92" s="9"/>
      <c r="M92" s="9"/>
    </row>
    <row r="93" spans="1:14" ht="30" customHeight="1" x14ac:dyDescent="0.3">
      <c r="A93" s="9"/>
      <c r="B93" s="9"/>
      <c r="C93" s="24"/>
      <c r="D93" s="24"/>
      <c r="E93" s="9"/>
      <c r="F93" s="9"/>
      <c r="G93" s="9"/>
      <c r="H93" s="9"/>
      <c r="I93" s="9"/>
      <c r="J93" s="9"/>
      <c r="K93" s="9"/>
      <c r="L93" s="9"/>
      <c r="M93" s="9"/>
    </row>
    <row r="94" spans="1:14" ht="30" customHeight="1" x14ac:dyDescent="0.3">
      <c r="A94" s="9"/>
      <c r="B94" s="9"/>
      <c r="C94" s="24"/>
      <c r="D94" s="24"/>
      <c r="E94" s="9"/>
      <c r="F94" s="9"/>
      <c r="G94" s="9"/>
      <c r="H94" s="9"/>
      <c r="I94" s="9"/>
      <c r="J94" s="9"/>
      <c r="K94" s="9"/>
      <c r="L94" s="9"/>
      <c r="M94" s="9"/>
    </row>
    <row r="95" spans="1:14" ht="30" customHeight="1" x14ac:dyDescent="0.3">
      <c r="A95" s="9"/>
      <c r="B95" s="9"/>
      <c r="C95" s="24"/>
      <c r="D95" s="24"/>
      <c r="E95" s="9"/>
      <c r="F95" s="9"/>
      <c r="G95" s="9"/>
      <c r="H95" s="9"/>
      <c r="I95" s="9"/>
      <c r="J95" s="9"/>
      <c r="K95" s="9"/>
      <c r="L95" s="9"/>
      <c r="M95" s="9"/>
    </row>
    <row r="96" spans="1:14" ht="30" customHeight="1" x14ac:dyDescent="0.3">
      <c r="A96" s="8" t="s">
        <v>69</v>
      </c>
      <c r="B96" s="9"/>
      <c r="C96" s="24"/>
      <c r="D96" s="24"/>
      <c r="E96" s="9"/>
      <c r="F96" s="11">
        <f>SUM(F74:F95)</f>
        <v>0</v>
      </c>
      <c r="G96" s="9"/>
      <c r="H96" s="11">
        <f>SUM(H74:H95)</f>
        <v>0</v>
      </c>
      <c r="I96" s="9"/>
      <c r="J96" s="11">
        <f>SUM(J74:J95)</f>
        <v>0</v>
      </c>
      <c r="K96" s="9"/>
      <c r="L96" s="11">
        <f>SUM(L74:L95)</f>
        <v>0</v>
      </c>
      <c r="M96" s="9"/>
      <c r="N96" t="s">
        <v>70</v>
      </c>
    </row>
    <row r="97" spans="1:48" ht="30" customHeight="1" x14ac:dyDescent="0.3">
      <c r="A97" s="8" t="s">
        <v>260</v>
      </c>
      <c r="B97" s="13"/>
      <c r="C97" s="24"/>
      <c r="D97" s="24"/>
      <c r="E97" s="13"/>
      <c r="F97" s="13"/>
      <c r="G97" s="13"/>
      <c r="H97" s="13"/>
      <c r="I97" s="13"/>
      <c r="J97" s="13"/>
      <c r="K97" s="13"/>
      <c r="L97" s="13"/>
      <c r="M97" s="13"/>
      <c r="N97" s="3"/>
      <c r="O97" s="3"/>
      <c r="P97" s="3"/>
      <c r="Q97" s="2" t="s">
        <v>85</v>
      </c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</row>
    <row r="98" spans="1:48" ht="30" customHeight="1" x14ac:dyDescent="0.3">
      <c r="A98" s="13" t="s">
        <v>220</v>
      </c>
      <c r="B98" s="13" t="s">
        <v>256</v>
      </c>
      <c r="C98" s="24" t="s">
        <v>257</v>
      </c>
      <c r="D98" s="24">
        <v>18</v>
      </c>
      <c r="E98" s="11">
        <f>단가대비표!G20</f>
        <v>0</v>
      </c>
      <c r="F98" s="11">
        <f t="shared" ref="F98" si="14">D98*E98</f>
        <v>0</v>
      </c>
      <c r="G98" s="13"/>
      <c r="H98" s="13"/>
      <c r="I98" s="13"/>
      <c r="J98" s="13"/>
      <c r="K98" s="11">
        <f t="shared" ref="K98" si="15">TRUNC(E98+G98+I98, 0)</f>
        <v>0</v>
      </c>
      <c r="L98" s="11">
        <f t="shared" ref="L98:L99" si="16">TRUNC(F98+H98+J98, 0)</f>
        <v>0</v>
      </c>
      <c r="M98" s="13"/>
    </row>
    <row r="99" spans="1:48" ht="30" customHeight="1" x14ac:dyDescent="0.3">
      <c r="A99" s="13" t="s">
        <v>271</v>
      </c>
      <c r="B99" s="13" t="s">
        <v>272</v>
      </c>
      <c r="C99" s="24" t="s">
        <v>273</v>
      </c>
      <c r="D99" s="24">
        <v>1</v>
      </c>
      <c r="E99" s="11"/>
      <c r="F99" s="11"/>
      <c r="G99" s="11">
        <f>단가대비표!P5</f>
        <v>0</v>
      </c>
      <c r="H99" s="11">
        <f>D99*G99</f>
        <v>0</v>
      </c>
      <c r="I99" s="11"/>
      <c r="J99" s="11"/>
      <c r="K99" s="11">
        <f>G99</f>
        <v>0</v>
      </c>
      <c r="L99" s="11">
        <f t="shared" si="16"/>
        <v>0</v>
      </c>
      <c r="M99" s="11"/>
    </row>
    <row r="100" spans="1:48" ht="30" customHeight="1" x14ac:dyDescent="0.3">
      <c r="A100" s="8"/>
      <c r="B100" s="13"/>
      <c r="C100" s="24"/>
      <c r="D100" s="24"/>
      <c r="E100" s="13"/>
      <c r="F100" s="11"/>
      <c r="G100" s="13"/>
      <c r="H100" s="11"/>
      <c r="I100" s="13"/>
      <c r="J100" s="11"/>
      <c r="K100" s="13"/>
      <c r="L100" s="11"/>
      <c r="M100" s="13"/>
    </row>
    <row r="101" spans="1:48" ht="30" customHeight="1" x14ac:dyDescent="0.3">
      <c r="A101" s="8"/>
      <c r="B101" s="13"/>
      <c r="C101" s="24"/>
      <c r="D101" s="24"/>
      <c r="E101" s="13"/>
      <c r="F101" s="11"/>
      <c r="G101" s="13"/>
      <c r="H101" s="11"/>
      <c r="I101" s="13"/>
      <c r="J101" s="11"/>
      <c r="K101" s="13"/>
      <c r="L101" s="11"/>
      <c r="M101" s="13"/>
    </row>
    <row r="102" spans="1:48" ht="30" customHeight="1" x14ac:dyDescent="0.3">
      <c r="A102" s="8"/>
      <c r="B102" s="13"/>
      <c r="C102" s="24"/>
      <c r="D102" s="24"/>
      <c r="E102" s="13"/>
      <c r="F102" s="11"/>
      <c r="G102" s="13"/>
      <c r="H102" s="11"/>
      <c r="I102" s="13"/>
      <c r="J102" s="11"/>
      <c r="K102" s="13"/>
      <c r="L102" s="11"/>
      <c r="M102" s="13"/>
    </row>
    <row r="103" spans="1:48" ht="30" customHeight="1" x14ac:dyDescent="0.3">
      <c r="A103" s="8"/>
      <c r="B103" s="13"/>
      <c r="C103" s="24"/>
      <c r="D103" s="24"/>
      <c r="E103" s="13"/>
      <c r="F103" s="11"/>
      <c r="G103" s="13"/>
      <c r="H103" s="11"/>
      <c r="I103" s="13"/>
      <c r="J103" s="11"/>
      <c r="K103" s="13"/>
      <c r="L103" s="11"/>
      <c r="M103" s="13"/>
    </row>
    <row r="104" spans="1:48" ht="30" customHeight="1" x14ac:dyDescent="0.3">
      <c r="A104" s="8"/>
      <c r="B104" s="13"/>
      <c r="C104" s="24"/>
      <c r="D104" s="24"/>
      <c r="E104" s="13"/>
      <c r="F104" s="11"/>
      <c r="G104" s="13"/>
      <c r="H104" s="11"/>
      <c r="I104" s="13"/>
      <c r="J104" s="11"/>
      <c r="K104" s="13"/>
      <c r="L104" s="11"/>
      <c r="M104" s="13"/>
    </row>
    <row r="105" spans="1:48" ht="30" customHeight="1" x14ac:dyDescent="0.3">
      <c r="A105" s="8"/>
      <c r="B105" s="13"/>
      <c r="C105" s="24"/>
      <c r="D105" s="24"/>
      <c r="E105" s="13"/>
      <c r="F105" s="11"/>
      <c r="G105" s="13"/>
      <c r="H105" s="11"/>
      <c r="I105" s="13"/>
      <c r="J105" s="11"/>
      <c r="K105" s="13"/>
      <c r="L105" s="11"/>
      <c r="M105" s="13"/>
    </row>
    <row r="106" spans="1:48" ht="30" customHeight="1" x14ac:dyDescent="0.3">
      <c r="A106" s="8"/>
      <c r="B106" s="13"/>
      <c r="C106" s="24"/>
      <c r="D106" s="24"/>
      <c r="E106" s="13"/>
      <c r="F106" s="11"/>
      <c r="G106" s="13"/>
      <c r="H106" s="11"/>
      <c r="I106" s="13"/>
      <c r="J106" s="11"/>
      <c r="K106" s="13"/>
      <c r="L106" s="11"/>
      <c r="M106" s="13"/>
    </row>
    <row r="107" spans="1:48" ht="30" customHeight="1" x14ac:dyDescent="0.3">
      <c r="A107" s="8"/>
      <c r="B107" s="13"/>
      <c r="C107" s="24"/>
      <c r="D107" s="24"/>
      <c r="E107" s="13"/>
      <c r="F107" s="11"/>
      <c r="G107" s="13"/>
      <c r="H107" s="11"/>
      <c r="I107" s="13"/>
      <c r="J107" s="11"/>
      <c r="K107" s="13"/>
      <c r="L107" s="11"/>
      <c r="M107" s="13"/>
    </row>
    <row r="108" spans="1:48" ht="30" customHeight="1" x14ac:dyDescent="0.3">
      <c r="A108" s="8"/>
      <c r="B108" s="13"/>
      <c r="C108" s="24"/>
      <c r="D108" s="24"/>
      <c r="E108" s="13"/>
      <c r="F108" s="11"/>
      <c r="G108" s="13"/>
      <c r="H108" s="11"/>
      <c r="I108" s="13"/>
      <c r="J108" s="11"/>
      <c r="K108" s="13"/>
      <c r="L108" s="11"/>
      <c r="M108" s="13"/>
    </row>
    <row r="109" spans="1:48" ht="30" customHeight="1" x14ac:dyDescent="0.3">
      <c r="A109" s="8"/>
      <c r="B109" s="13"/>
      <c r="C109" s="24"/>
      <c r="D109" s="24"/>
      <c r="E109" s="13"/>
      <c r="F109" s="11"/>
      <c r="G109" s="13"/>
      <c r="H109" s="11"/>
      <c r="I109" s="13"/>
      <c r="J109" s="11"/>
      <c r="K109" s="13"/>
      <c r="L109" s="11"/>
      <c r="M109" s="13"/>
    </row>
    <row r="110" spans="1:48" ht="30" customHeight="1" x14ac:dyDescent="0.3">
      <c r="A110" s="8"/>
      <c r="B110" s="13"/>
      <c r="C110" s="24"/>
      <c r="D110" s="24"/>
      <c r="E110" s="13"/>
      <c r="F110" s="11"/>
      <c r="G110" s="13"/>
      <c r="H110" s="11"/>
      <c r="I110" s="13"/>
      <c r="J110" s="11"/>
      <c r="K110" s="13"/>
      <c r="L110" s="11"/>
      <c r="M110" s="13"/>
    </row>
    <row r="111" spans="1:48" ht="30" customHeight="1" x14ac:dyDescent="0.3">
      <c r="A111" s="8"/>
      <c r="B111" s="13"/>
      <c r="C111" s="24"/>
      <c r="D111" s="24"/>
      <c r="E111" s="13"/>
      <c r="F111" s="11"/>
      <c r="G111" s="13"/>
      <c r="H111" s="11"/>
      <c r="I111" s="13"/>
      <c r="J111" s="11"/>
      <c r="K111" s="13"/>
      <c r="L111" s="11"/>
      <c r="M111" s="13"/>
    </row>
    <row r="112" spans="1:48" ht="30" customHeight="1" x14ac:dyDescent="0.3">
      <c r="A112" s="8"/>
      <c r="B112" s="13"/>
      <c r="C112" s="24"/>
      <c r="D112" s="24"/>
      <c r="E112" s="13"/>
      <c r="F112" s="11"/>
      <c r="G112" s="13"/>
      <c r="H112" s="11"/>
      <c r="I112" s="13"/>
      <c r="J112" s="11"/>
      <c r="K112" s="13"/>
      <c r="L112" s="11"/>
      <c r="M112" s="13"/>
    </row>
    <row r="113" spans="1:48" ht="30" customHeight="1" x14ac:dyDescent="0.3">
      <c r="A113" s="8"/>
      <c r="B113" s="13"/>
      <c r="C113" s="24"/>
      <c r="D113" s="24"/>
      <c r="E113" s="13"/>
      <c r="F113" s="11"/>
      <c r="G113" s="13"/>
      <c r="H113" s="11"/>
      <c r="I113" s="13"/>
      <c r="J113" s="11"/>
      <c r="K113" s="13"/>
      <c r="L113" s="11"/>
      <c r="M113" s="13"/>
    </row>
    <row r="114" spans="1:48" ht="30" customHeight="1" x14ac:dyDescent="0.3">
      <c r="A114" s="8"/>
      <c r="B114" s="13"/>
      <c r="C114" s="24"/>
      <c r="D114" s="24"/>
      <c r="E114" s="13"/>
      <c r="F114" s="11"/>
      <c r="G114" s="13"/>
      <c r="H114" s="11"/>
      <c r="I114" s="13"/>
      <c r="J114" s="11"/>
      <c r="K114" s="13"/>
      <c r="L114" s="11"/>
      <c r="M114" s="13"/>
    </row>
    <row r="115" spans="1:48" ht="30" customHeight="1" x14ac:dyDescent="0.3">
      <c r="A115" s="8"/>
      <c r="B115" s="13"/>
      <c r="C115" s="24"/>
      <c r="D115" s="24"/>
      <c r="E115" s="13"/>
      <c r="F115" s="11"/>
      <c r="G115" s="13"/>
      <c r="H115" s="11"/>
      <c r="I115" s="13"/>
      <c r="J115" s="11"/>
      <c r="K115" s="13"/>
      <c r="L115" s="11"/>
      <c r="M115" s="13"/>
    </row>
    <row r="116" spans="1:48" ht="30" customHeight="1" x14ac:dyDescent="0.3">
      <c r="A116" s="8"/>
      <c r="B116" s="13"/>
      <c r="C116" s="24"/>
      <c r="D116" s="24"/>
      <c r="E116" s="13"/>
      <c r="F116" s="11"/>
      <c r="G116" s="13"/>
      <c r="H116" s="11"/>
      <c r="I116" s="13"/>
      <c r="J116" s="11"/>
      <c r="K116" s="13"/>
      <c r="L116" s="11"/>
      <c r="M116" s="13"/>
    </row>
    <row r="117" spans="1:48" ht="30" customHeight="1" x14ac:dyDescent="0.3">
      <c r="A117" s="8"/>
      <c r="B117" s="13"/>
      <c r="C117" s="24"/>
      <c r="D117" s="24"/>
      <c r="E117" s="13"/>
      <c r="F117" s="11"/>
      <c r="G117" s="13"/>
      <c r="H117" s="11"/>
      <c r="I117" s="13"/>
      <c r="J117" s="11"/>
      <c r="K117" s="13"/>
      <c r="L117" s="11"/>
      <c r="M117" s="13"/>
    </row>
    <row r="118" spans="1:48" ht="30" customHeight="1" x14ac:dyDescent="0.3">
      <c r="A118" s="8"/>
      <c r="B118" s="13"/>
      <c r="C118" s="24"/>
      <c r="D118" s="24"/>
      <c r="E118" s="13"/>
      <c r="F118" s="11"/>
      <c r="G118" s="13"/>
      <c r="H118" s="11"/>
      <c r="I118" s="13"/>
      <c r="J118" s="11"/>
      <c r="K118" s="13"/>
      <c r="L118" s="11"/>
      <c r="M118" s="13"/>
    </row>
    <row r="119" spans="1:48" ht="30" customHeight="1" x14ac:dyDescent="0.3">
      <c r="A119" s="8"/>
      <c r="B119" s="13"/>
      <c r="C119" s="24"/>
      <c r="D119" s="24"/>
      <c r="E119" s="13"/>
      <c r="F119" s="11"/>
      <c r="G119" s="13"/>
      <c r="H119" s="11"/>
      <c r="I119" s="13"/>
      <c r="J119" s="11"/>
      <c r="K119" s="13"/>
      <c r="L119" s="11"/>
      <c r="M119" s="13"/>
    </row>
    <row r="120" spans="1:48" ht="30" customHeight="1" x14ac:dyDescent="0.3">
      <c r="A120" s="8"/>
      <c r="B120" s="13"/>
      <c r="C120" s="24"/>
      <c r="D120" s="24"/>
      <c r="E120" s="13"/>
      <c r="F120" s="11">
        <f>SUM(F98:F119)</f>
        <v>0</v>
      </c>
      <c r="G120" s="13"/>
      <c r="H120" s="11">
        <f>SUM(H98:H119)</f>
        <v>0</v>
      </c>
      <c r="I120" s="13"/>
      <c r="J120" s="11"/>
      <c r="K120" s="13"/>
      <c r="L120" s="11">
        <f>SUM(L98:L119)</f>
        <v>0</v>
      </c>
      <c r="M120" s="13"/>
    </row>
    <row r="121" spans="1:48" ht="30" customHeight="1" x14ac:dyDescent="0.3">
      <c r="A121" s="8" t="s">
        <v>261</v>
      </c>
      <c r="B121" s="13"/>
      <c r="C121" s="24"/>
      <c r="D121" s="24"/>
      <c r="E121" s="13"/>
      <c r="F121" s="13"/>
      <c r="G121" s="13"/>
      <c r="H121" s="13"/>
      <c r="I121" s="13"/>
      <c r="J121" s="13"/>
      <c r="K121" s="13"/>
      <c r="L121" s="13"/>
      <c r="M121" s="13"/>
      <c r="N121" s="3"/>
      <c r="O121" s="3"/>
      <c r="P121" s="3"/>
      <c r="Q121" s="2" t="s">
        <v>85</v>
      </c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</row>
    <row r="122" spans="1:48" ht="30" customHeight="1" x14ac:dyDescent="0.3">
      <c r="A122" s="13" t="s">
        <v>220</v>
      </c>
      <c r="B122" s="13" t="s">
        <v>256</v>
      </c>
      <c r="C122" s="24" t="s">
        <v>257</v>
      </c>
      <c r="D122" s="24">
        <v>18</v>
      </c>
      <c r="E122" s="11">
        <f>단가대비표!G20</f>
        <v>0</v>
      </c>
      <c r="F122" s="11">
        <f t="shared" ref="F122" si="17">D122*E122</f>
        <v>0</v>
      </c>
      <c r="G122" s="13"/>
      <c r="H122" s="13"/>
      <c r="I122" s="13"/>
      <c r="J122" s="13"/>
      <c r="K122" s="11">
        <f t="shared" ref="K122" si="18">TRUNC(E122+G122+I122, 0)</f>
        <v>0</v>
      </c>
      <c r="L122" s="11">
        <f t="shared" ref="L122:L123" si="19">TRUNC(F122+H122+J122, 0)</f>
        <v>0</v>
      </c>
      <c r="M122" s="13"/>
    </row>
    <row r="123" spans="1:48" ht="30" customHeight="1" x14ac:dyDescent="0.3">
      <c r="A123" s="13" t="s">
        <v>271</v>
      </c>
      <c r="B123" s="13" t="s">
        <v>272</v>
      </c>
      <c r="C123" s="24" t="s">
        <v>273</v>
      </c>
      <c r="D123" s="24">
        <v>1</v>
      </c>
      <c r="E123" s="11"/>
      <c r="F123" s="11"/>
      <c r="G123" s="11">
        <f>단가대비표!P5</f>
        <v>0</v>
      </c>
      <c r="H123" s="11">
        <f>D123*G123</f>
        <v>0</v>
      </c>
      <c r="I123" s="11"/>
      <c r="J123" s="11"/>
      <c r="K123" s="11">
        <f>G123</f>
        <v>0</v>
      </c>
      <c r="L123" s="11">
        <f t="shared" si="19"/>
        <v>0</v>
      </c>
      <c r="M123" s="11"/>
    </row>
    <row r="124" spans="1:48" ht="30" customHeight="1" x14ac:dyDescent="0.3">
      <c r="A124" s="8"/>
      <c r="B124" s="13"/>
      <c r="C124" s="24"/>
      <c r="D124" s="24"/>
      <c r="E124" s="13"/>
      <c r="F124" s="11"/>
      <c r="G124" s="13"/>
      <c r="H124" s="11"/>
      <c r="I124" s="13"/>
      <c r="J124" s="11"/>
      <c r="K124" s="13"/>
      <c r="L124" s="11"/>
      <c r="M124" s="13"/>
    </row>
    <row r="125" spans="1:48" ht="30" customHeight="1" x14ac:dyDescent="0.3">
      <c r="A125" s="8"/>
      <c r="B125" s="13"/>
      <c r="C125" s="24"/>
      <c r="D125" s="24"/>
      <c r="E125" s="13"/>
      <c r="F125" s="11"/>
      <c r="G125" s="13"/>
      <c r="H125" s="11"/>
      <c r="I125" s="13"/>
      <c r="J125" s="11"/>
      <c r="K125" s="13"/>
      <c r="L125" s="11"/>
      <c r="M125" s="13"/>
    </row>
    <row r="126" spans="1:48" ht="30" customHeight="1" x14ac:dyDescent="0.3">
      <c r="A126" s="8"/>
      <c r="B126" s="13"/>
      <c r="C126" s="24"/>
      <c r="D126" s="24"/>
      <c r="E126" s="13"/>
      <c r="F126" s="11"/>
      <c r="G126" s="13"/>
      <c r="H126" s="11"/>
      <c r="I126" s="13"/>
      <c r="J126" s="11"/>
      <c r="K126" s="13"/>
      <c r="L126" s="11"/>
      <c r="M126" s="13"/>
    </row>
    <row r="127" spans="1:48" ht="30" customHeight="1" x14ac:dyDescent="0.3">
      <c r="A127" s="8"/>
      <c r="B127" s="13"/>
      <c r="C127" s="24"/>
      <c r="D127" s="24"/>
      <c r="E127" s="13"/>
      <c r="F127" s="11"/>
      <c r="G127" s="13"/>
      <c r="H127" s="11"/>
      <c r="I127" s="13"/>
      <c r="J127" s="11"/>
      <c r="K127" s="13"/>
      <c r="L127" s="11"/>
      <c r="M127" s="13"/>
    </row>
    <row r="128" spans="1:48" ht="30" customHeight="1" x14ac:dyDescent="0.3">
      <c r="A128" s="8"/>
      <c r="B128" s="13"/>
      <c r="C128" s="24"/>
      <c r="D128" s="24"/>
      <c r="E128" s="13"/>
      <c r="F128" s="11"/>
      <c r="G128" s="13"/>
      <c r="H128" s="11"/>
      <c r="I128" s="13"/>
      <c r="J128" s="11"/>
      <c r="K128" s="13"/>
      <c r="L128" s="11"/>
      <c r="M128" s="13"/>
    </row>
    <row r="129" spans="1:48" ht="30" customHeight="1" x14ac:dyDescent="0.3">
      <c r="A129" s="8"/>
      <c r="B129" s="13"/>
      <c r="C129" s="24"/>
      <c r="D129" s="24"/>
      <c r="E129" s="13"/>
      <c r="F129" s="11"/>
      <c r="G129" s="13"/>
      <c r="H129" s="11"/>
      <c r="I129" s="13"/>
      <c r="J129" s="11"/>
      <c r="K129" s="13"/>
      <c r="L129" s="11"/>
      <c r="M129" s="13"/>
    </row>
    <row r="130" spans="1:48" ht="30" customHeight="1" x14ac:dyDescent="0.3">
      <c r="A130" s="8"/>
      <c r="B130" s="13"/>
      <c r="C130" s="24"/>
      <c r="D130" s="24"/>
      <c r="E130" s="13"/>
      <c r="F130" s="11"/>
      <c r="G130" s="13"/>
      <c r="H130" s="11"/>
      <c r="I130" s="13"/>
      <c r="J130" s="11"/>
      <c r="K130" s="13"/>
      <c r="L130" s="11"/>
      <c r="M130" s="13"/>
    </row>
    <row r="131" spans="1:48" ht="30" customHeight="1" x14ac:dyDescent="0.3">
      <c r="A131" s="8"/>
      <c r="B131" s="13"/>
      <c r="C131" s="24"/>
      <c r="D131" s="24"/>
      <c r="E131" s="13"/>
      <c r="F131" s="11"/>
      <c r="G131" s="13"/>
      <c r="H131" s="11"/>
      <c r="I131" s="13"/>
      <c r="J131" s="11"/>
      <c r="K131" s="13"/>
      <c r="L131" s="11"/>
      <c r="M131" s="13"/>
    </row>
    <row r="132" spans="1:48" ht="30" customHeight="1" x14ac:dyDescent="0.3">
      <c r="A132" s="8"/>
      <c r="B132" s="13"/>
      <c r="C132" s="24"/>
      <c r="D132" s="24"/>
      <c r="E132" s="13"/>
      <c r="F132" s="11"/>
      <c r="G132" s="13"/>
      <c r="H132" s="11"/>
      <c r="I132" s="13"/>
      <c r="J132" s="11"/>
      <c r="K132" s="13"/>
      <c r="L132" s="11"/>
      <c r="M132" s="13"/>
    </row>
    <row r="133" spans="1:48" ht="30" customHeight="1" x14ac:dyDescent="0.3">
      <c r="A133" s="8"/>
      <c r="B133" s="13"/>
      <c r="C133" s="24"/>
      <c r="D133" s="24"/>
      <c r="E133" s="13"/>
      <c r="F133" s="11"/>
      <c r="G133" s="13"/>
      <c r="H133" s="11"/>
      <c r="I133" s="13"/>
      <c r="J133" s="11"/>
      <c r="K133" s="13"/>
      <c r="L133" s="11"/>
      <c r="M133" s="13"/>
    </row>
    <row r="134" spans="1:48" ht="30" customHeight="1" x14ac:dyDescent="0.3">
      <c r="A134" s="8"/>
      <c r="B134" s="13"/>
      <c r="C134" s="24"/>
      <c r="D134" s="24"/>
      <c r="E134" s="13"/>
      <c r="F134" s="11"/>
      <c r="G134" s="13"/>
      <c r="H134" s="11"/>
      <c r="I134" s="13"/>
      <c r="J134" s="11"/>
      <c r="K134" s="13"/>
      <c r="L134" s="11"/>
      <c r="M134" s="13"/>
    </row>
    <row r="135" spans="1:48" ht="30" customHeight="1" x14ac:dyDescent="0.3">
      <c r="A135" s="8"/>
      <c r="B135" s="13"/>
      <c r="C135" s="24"/>
      <c r="D135" s="24"/>
      <c r="E135" s="13"/>
      <c r="F135" s="11"/>
      <c r="G135" s="13"/>
      <c r="H135" s="11"/>
      <c r="I135" s="13"/>
      <c r="J135" s="11"/>
      <c r="K135" s="13"/>
      <c r="L135" s="11"/>
      <c r="M135" s="13"/>
    </row>
    <row r="136" spans="1:48" ht="30" customHeight="1" x14ac:dyDescent="0.3">
      <c r="A136" s="8"/>
      <c r="B136" s="13"/>
      <c r="C136" s="24"/>
      <c r="D136" s="24"/>
      <c r="E136" s="13"/>
      <c r="F136" s="11"/>
      <c r="G136" s="13"/>
      <c r="H136" s="11"/>
      <c r="I136" s="13"/>
      <c r="J136" s="11"/>
      <c r="K136" s="13"/>
      <c r="L136" s="11"/>
      <c r="M136" s="13"/>
    </row>
    <row r="137" spans="1:48" ht="30" customHeight="1" x14ac:dyDescent="0.3">
      <c r="A137" s="8"/>
      <c r="B137" s="13"/>
      <c r="C137" s="24"/>
      <c r="D137" s="24"/>
      <c r="E137" s="13"/>
      <c r="F137" s="11"/>
      <c r="G137" s="13"/>
      <c r="H137" s="11"/>
      <c r="I137" s="13"/>
      <c r="J137" s="11"/>
      <c r="K137" s="13"/>
      <c r="L137" s="11"/>
      <c r="M137" s="13"/>
    </row>
    <row r="138" spans="1:48" ht="30" customHeight="1" x14ac:dyDescent="0.3">
      <c r="A138" s="8"/>
      <c r="B138" s="13"/>
      <c r="C138" s="24"/>
      <c r="D138" s="24"/>
      <c r="E138" s="13"/>
      <c r="F138" s="11">
        <f>SUM(F122:F137)</f>
        <v>0</v>
      </c>
      <c r="G138" s="13"/>
      <c r="H138" s="11">
        <f>SUM(H122:H137)</f>
        <v>0</v>
      </c>
      <c r="I138" s="13"/>
      <c r="J138" s="11"/>
      <c r="K138" s="13"/>
      <c r="L138" s="11">
        <f>SUM(L122:L137)</f>
        <v>0</v>
      </c>
      <c r="M138" s="13"/>
    </row>
    <row r="139" spans="1:48" ht="30" customHeight="1" x14ac:dyDescent="0.3">
      <c r="A139" s="8" t="s">
        <v>262</v>
      </c>
      <c r="B139" s="9"/>
      <c r="C139" s="24"/>
      <c r="D139" s="24"/>
      <c r="E139" s="9"/>
      <c r="F139" s="9"/>
      <c r="G139" s="9"/>
      <c r="H139" s="9"/>
      <c r="I139" s="9"/>
      <c r="J139" s="9"/>
      <c r="K139" s="9"/>
      <c r="L139" s="9"/>
      <c r="M139" s="9"/>
      <c r="N139" s="3"/>
      <c r="O139" s="3"/>
      <c r="P139" s="3"/>
      <c r="Q139" s="2" t="s">
        <v>92</v>
      </c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</row>
    <row r="140" spans="1:48" ht="30" customHeight="1" x14ac:dyDescent="0.3">
      <c r="A140" s="8" t="s">
        <v>209</v>
      </c>
      <c r="B140" s="8" t="s">
        <v>53</v>
      </c>
      <c r="C140" s="25" t="s">
        <v>54</v>
      </c>
      <c r="D140" s="24">
        <v>6</v>
      </c>
      <c r="E140" s="11">
        <f>단가대비표!O6</f>
        <v>0</v>
      </c>
      <c r="F140" s="11">
        <f>E140*D140</f>
        <v>0</v>
      </c>
      <c r="G140" s="11">
        <f>단가대비표!P6</f>
        <v>0</v>
      </c>
      <c r="H140" s="11">
        <f>D140*G140</f>
        <v>0</v>
      </c>
      <c r="I140" s="11"/>
      <c r="J140" s="11"/>
      <c r="K140" s="11">
        <f>TRUNC(E140+G140+I140, 0)</f>
        <v>0</v>
      </c>
      <c r="L140" s="11">
        <f>TRUNC(F140+H140+J140, 0)</f>
        <v>0</v>
      </c>
      <c r="M140" s="8"/>
      <c r="N140" s="2"/>
      <c r="O140" s="2"/>
      <c r="P140" s="2"/>
      <c r="Q140" s="2"/>
      <c r="R140" s="2"/>
      <c r="S140" s="2"/>
      <c r="T140" s="2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/>
      <c r="AS140" s="2"/>
      <c r="AT140" s="3"/>
      <c r="AU140" s="2"/>
      <c r="AV140" s="3"/>
    </row>
    <row r="141" spans="1:48" ht="30" customHeight="1" x14ac:dyDescent="0.3">
      <c r="A141" s="8" t="s">
        <v>211</v>
      </c>
      <c r="B141" s="8" t="s">
        <v>246</v>
      </c>
      <c r="C141" s="25" t="s">
        <v>251</v>
      </c>
      <c r="D141" s="24">
        <v>12</v>
      </c>
      <c r="E141" s="11">
        <f>단가대비표!O7</f>
        <v>0</v>
      </c>
      <c r="F141" s="11">
        <f t="shared" ref="F141:F147" si="20">E141*D141</f>
        <v>0</v>
      </c>
      <c r="G141" s="11"/>
      <c r="H141" s="11"/>
      <c r="I141" s="11"/>
      <c r="J141" s="11"/>
      <c r="K141" s="11">
        <f t="shared" ref="K141:L148" si="21">TRUNC(E141+G141+I141, 0)</f>
        <v>0</v>
      </c>
      <c r="L141" s="11">
        <f t="shared" si="21"/>
        <v>0</v>
      </c>
      <c r="M141" s="8"/>
      <c r="N141" s="2"/>
      <c r="O141" s="2"/>
      <c r="P141" s="2"/>
      <c r="Q141" s="2"/>
      <c r="R141" s="2"/>
      <c r="S141" s="2"/>
      <c r="T141" s="2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/>
      <c r="AS141" s="2"/>
      <c r="AT141" s="3"/>
      <c r="AU141" s="2"/>
      <c r="AV141" s="3"/>
    </row>
    <row r="142" spans="1:48" ht="30" customHeight="1" x14ac:dyDescent="0.3">
      <c r="A142" s="8" t="s">
        <v>244</v>
      </c>
      <c r="B142" s="23" t="s">
        <v>247</v>
      </c>
      <c r="C142" s="25" t="s">
        <v>252</v>
      </c>
      <c r="D142" s="24">
        <v>8</v>
      </c>
      <c r="E142" s="11">
        <f>단가대비표!O8</f>
        <v>0</v>
      </c>
      <c r="F142" s="11">
        <f t="shared" si="20"/>
        <v>0</v>
      </c>
      <c r="G142" s="11">
        <f>단가대비표!P8</f>
        <v>0</v>
      </c>
      <c r="H142" s="11">
        <f>D142*G142</f>
        <v>0</v>
      </c>
      <c r="I142" s="11"/>
      <c r="J142" s="11"/>
      <c r="K142" s="11">
        <f t="shared" si="21"/>
        <v>0</v>
      </c>
      <c r="L142" s="11">
        <f t="shared" si="21"/>
        <v>0</v>
      </c>
      <c r="M142" s="8"/>
      <c r="N142" s="2"/>
      <c r="O142" s="2"/>
      <c r="P142" s="2"/>
      <c r="Q142" s="2"/>
      <c r="R142" s="2"/>
      <c r="S142" s="2"/>
      <c r="T142" s="2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/>
      <c r="AS142" s="2"/>
      <c r="AT142" s="3"/>
      <c r="AU142" s="2"/>
      <c r="AV142" s="3"/>
    </row>
    <row r="143" spans="1:48" ht="30" customHeight="1" x14ac:dyDescent="0.3">
      <c r="A143" s="8" t="s">
        <v>245</v>
      </c>
      <c r="B143" s="8" t="s">
        <v>248</v>
      </c>
      <c r="C143" s="25" t="s">
        <v>252</v>
      </c>
      <c r="D143" s="24">
        <v>1</v>
      </c>
      <c r="E143" s="11">
        <f>단가대비표!O9</f>
        <v>0</v>
      </c>
      <c r="F143" s="11">
        <f t="shared" si="20"/>
        <v>0</v>
      </c>
      <c r="G143" s="11">
        <f>단가대비표!P9</f>
        <v>0</v>
      </c>
      <c r="H143" s="11">
        <f>D143*G143</f>
        <v>0</v>
      </c>
      <c r="I143" s="11"/>
      <c r="J143" s="11"/>
      <c r="K143" s="11">
        <f t="shared" si="21"/>
        <v>0</v>
      </c>
      <c r="L143" s="11">
        <f t="shared" si="21"/>
        <v>0</v>
      </c>
      <c r="M143" s="8"/>
      <c r="N143" s="2"/>
      <c r="O143" s="2"/>
      <c r="P143" s="2"/>
      <c r="Q143" s="2"/>
      <c r="R143" s="2"/>
      <c r="S143" s="2"/>
      <c r="T143" s="2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/>
      <c r="AS143" s="2"/>
      <c r="AT143" s="3"/>
      <c r="AU143" s="2"/>
      <c r="AV143" s="3"/>
    </row>
    <row r="144" spans="1:48" ht="30" customHeight="1" x14ac:dyDescent="0.3">
      <c r="A144" s="8" t="s">
        <v>214</v>
      </c>
      <c r="B144" s="8" t="s">
        <v>249</v>
      </c>
      <c r="C144" s="25" t="s">
        <v>252</v>
      </c>
      <c r="D144" s="24">
        <v>1</v>
      </c>
      <c r="E144" s="11">
        <f>단가대비표!O10</f>
        <v>0</v>
      </c>
      <c r="F144" s="11">
        <f t="shared" si="20"/>
        <v>0</v>
      </c>
      <c r="G144" s="11">
        <f>단가대비표!P10</f>
        <v>0</v>
      </c>
      <c r="H144" s="11">
        <f>D144*G144</f>
        <v>0</v>
      </c>
      <c r="I144" s="11"/>
      <c r="J144" s="11"/>
      <c r="K144" s="11">
        <f t="shared" si="21"/>
        <v>0</v>
      </c>
      <c r="L144" s="11">
        <f t="shared" si="21"/>
        <v>0</v>
      </c>
      <c r="M144" s="8"/>
      <c r="N144" s="2"/>
      <c r="O144" s="2"/>
      <c r="P144" s="2"/>
      <c r="Q144" s="2"/>
      <c r="R144" s="2"/>
      <c r="S144" s="2"/>
      <c r="T144" s="2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/>
      <c r="AS144" s="2"/>
      <c r="AT144" s="3"/>
      <c r="AU144" s="2"/>
      <c r="AV144" s="3"/>
    </row>
    <row r="145" spans="1:48" ht="30" customHeight="1" x14ac:dyDescent="0.3">
      <c r="A145" s="8" t="s">
        <v>214</v>
      </c>
      <c r="B145" s="8" t="s">
        <v>250</v>
      </c>
      <c r="C145" s="25" t="s">
        <v>252</v>
      </c>
      <c r="D145" s="24">
        <v>1</v>
      </c>
      <c r="E145" s="11">
        <f>단가대비표!O11</f>
        <v>0</v>
      </c>
      <c r="F145" s="11">
        <f t="shared" si="20"/>
        <v>0</v>
      </c>
      <c r="G145" s="11">
        <f>단가대비표!P11</f>
        <v>0</v>
      </c>
      <c r="H145" s="11">
        <f>D145*G145</f>
        <v>0</v>
      </c>
      <c r="I145" s="11"/>
      <c r="J145" s="11"/>
      <c r="K145" s="11">
        <f t="shared" si="21"/>
        <v>0</v>
      </c>
      <c r="L145" s="11">
        <f t="shared" si="21"/>
        <v>0</v>
      </c>
      <c r="M145" s="8"/>
      <c r="N145" s="2"/>
      <c r="O145" s="2"/>
      <c r="P145" s="2"/>
      <c r="Q145" s="2"/>
      <c r="R145" s="2"/>
      <c r="S145" s="2"/>
      <c r="T145" s="2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/>
      <c r="AS145" s="2"/>
      <c r="AT145" s="3"/>
      <c r="AU145" s="2"/>
      <c r="AV145" s="3"/>
    </row>
    <row r="146" spans="1:48" ht="30" customHeight="1" x14ac:dyDescent="0.3">
      <c r="A146" s="13" t="s">
        <v>253</v>
      </c>
      <c r="B146" s="13" t="s">
        <v>255</v>
      </c>
      <c r="C146" s="24" t="s">
        <v>257</v>
      </c>
      <c r="D146" s="24">
        <v>6</v>
      </c>
      <c r="E146" s="11">
        <f>단가대비표!O19</f>
        <v>0</v>
      </c>
      <c r="F146" s="11">
        <f t="shared" si="20"/>
        <v>0</v>
      </c>
      <c r="G146" s="9"/>
      <c r="H146" s="9"/>
      <c r="I146" s="9"/>
      <c r="J146" s="9"/>
      <c r="K146" s="11">
        <f t="shared" si="21"/>
        <v>0</v>
      </c>
      <c r="L146" s="11">
        <f t="shared" si="21"/>
        <v>0</v>
      </c>
      <c r="M146" s="9"/>
    </row>
    <row r="147" spans="1:48" ht="30" customHeight="1" x14ac:dyDescent="0.3">
      <c r="A147" s="13" t="s">
        <v>253</v>
      </c>
      <c r="B147" s="13" t="s">
        <v>256</v>
      </c>
      <c r="C147" s="24" t="s">
        <v>257</v>
      </c>
      <c r="D147" s="24">
        <v>9</v>
      </c>
      <c r="E147" s="11">
        <f>단가대비표!O20</f>
        <v>0</v>
      </c>
      <c r="F147" s="11">
        <f t="shared" si="20"/>
        <v>0</v>
      </c>
      <c r="G147" s="9"/>
      <c r="H147" s="9"/>
      <c r="I147" s="9"/>
      <c r="J147" s="9"/>
      <c r="K147" s="11">
        <f t="shared" si="21"/>
        <v>0</v>
      </c>
      <c r="L147" s="11">
        <f t="shared" si="21"/>
        <v>0</v>
      </c>
      <c r="M147" s="9"/>
    </row>
    <row r="148" spans="1:48" ht="30" customHeight="1" x14ac:dyDescent="0.3">
      <c r="A148" s="13" t="s">
        <v>271</v>
      </c>
      <c r="B148" s="13" t="s">
        <v>272</v>
      </c>
      <c r="C148" s="24" t="s">
        <v>273</v>
      </c>
      <c r="D148" s="24">
        <v>1</v>
      </c>
      <c r="E148" s="11"/>
      <c r="F148" s="11"/>
      <c r="G148" s="11">
        <f>단가대비표!P5</f>
        <v>0</v>
      </c>
      <c r="H148" s="11">
        <f>D148*G148</f>
        <v>0</v>
      </c>
      <c r="I148" s="11"/>
      <c r="J148" s="11"/>
      <c r="K148" s="11"/>
      <c r="L148" s="11">
        <f t="shared" si="21"/>
        <v>0</v>
      </c>
      <c r="M148" s="11"/>
    </row>
    <row r="149" spans="1:48" ht="30" customHeight="1" x14ac:dyDescent="0.3">
      <c r="A149" s="9"/>
      <c r="B149" s="9"/>
      <c r="C149" s="24"/>
      <c r="D149" s="24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 x14ac:dyDescent="0.3">
      <c r="A150" s="9"/>
      <c r="B150" s="9"/>
      <c r="C150" s="24"/>
      <c r="D150" s="24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 x14ac:dyDescent="0.3">
      <c r="A151" s="9"/>
      <c r="B151" s="9"/>
      <c r="C151" s="24"/>
      <c r="D151" s="24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 x14ac:dyDescent="0.3">
      <c r="A152" s="9"/>
      <c r="B152" s="9"/>
      <c r="C152" s="24"/>
      <c r="D152" s="24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 x14ac:dyDescent="0.3">
      <c r="A153" s="9"/>
      <c r="B153" s="9"/>
      <c r="C153" s="24"/>
      <c r="D153" s="24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 x14ac:dyDescent="0.3">
      <c r="A154" s="9"/>
      <c r="B154" s="9"/>
      <c r="C154" s="24"/>
      <c r="D154" s="24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 x14ac:dyDescent="0.3">
      <c r="A155" s="9"/>
      <c r="B155" s="9"/>
      <c r="C155" s="24"/>
      <c r="D155" s="24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 x14ac:dyDescent="0.3">
      <c r="A156" s="9"/>
      <c r="B156" s="9"/>
      <c r="C156" s="24"/>
      <c r="D156" s="24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 x14ac:dyDescent="0.3">
      <c r="A157" s="9"/>
      <c r="B157" s="9"/>
      <c r="C157" s="24"/>
      <c r="D157" s="24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 x14ac:dyDescent="0.3">
      <c r="A158" s="9"/>
      <c r="B158" s="9"/>
      <c r="C158" s="24"/>
      <c r="D158" s="24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 x14ac:dyDescent="0.3">
      <c r="A159" s="8" t="s">
        <v>69</v>
      </c>
      <c r="B159" s="9"/>
      <c r="C159" s="24"/>
      <c r="D159" s="24"/>
      <c r="E159" s="9"/>
      <c r="F159" s="11">
        <f>SUM(F140:F158)</f>
        <v>0</v>
      </c>
      <c r="G159" s="9"/>
      <c r="H159" s="11">
        <f>SUM(H140:H158)</f>
        <v>0</v>
      </c>
      <c r="I159" s="9"/>
      <c r="J159" s="11">
        <f>SUM(J140:J158)</f>
        <v>0</v>
      </c>
      <c r="K159" s="9"/>
      <c r="L159" s="11">
        <f>SUM(L140:L158)</f>
        <v>0</v>
      </c>
      <c r="M159" s="9"/>
      <c r="N159" t="s">
        <v>70</v>
      </c>
    </row>
    <row r="160" spans="1:48" ht="30" customHeight="1" x14ac:dyDescent="0.3">
      <c r="A160" s="8" t="s">
        <v>263</v>
      </c>
      <c r="B160" s="9"/>
      <c r="C160" s="24"/>
      <c r="D160" s="24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93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 x14ac:dyDescent="0.3">
      <c r="A161" s="8" t="s">
        <v>215</v>
      </c>
      <c r="B161" s="8" t="s">
        <v>228</v>
      </c>
      <c r="C161" s="24" t="s">
        <v>257</v>
      </c>
      <c r="D161" s="24">
        <v>20</v>
      </c>
      <c r="E161" s="11">
        <f>단가대비표!O12</f>
        <v>0</v>
      </c>
      <c r="F161" s="11">
        <f>D161*E161</f>
        <v>0</v>
      </c>
      <c r="G161" s="11">
        <f>단가대비표!P12</f>
        <v>0</v>
      </c>
      <c r="H161" s="11">
        <f>D161*G161</f>
        <v>0</v>
      </c>
      <c r="I161" s="11"/>
      <c r="J161" s="11"/>
      <c r="K161" s="11">
        <f>TRUNC(E161+G161+I161, 0)</f>
        <v>0</v>
      </c>
      <c r="L161" s="11">
        <f>TRUNC(F161+H161+J161, 0)</f>
        <v>0</v>
      </c>
      <c r="M161" s="8"/>
      <c r="N161" s="2" t="s">
        <v>55</v>
      </c>
      <c r="O161" s="2" t="s">
        <v>50</v>
      </c>
      <c r="P161" s="2" t="s">
        <v>50</v>
      </c>
      <c r="Q161" s="2" t="s">
        <v>93</v>
      </c>
      <c r="R161" s="2" t="s">
        <v>56</v>
      </c>
      <c r="S161" s="2" t="s">
        <v>56</v>
      </c>
      <c r="T161" s="2" t="s">
        <v>57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50</v>
      </c>
      <c r="AS161" s="2" t="s">
        <v>50</v>
      </c>
      <c r="AT161" s="3"/>
      <c r="AU161" s="2" t="s">
        <v>94</v>
      </c>
      <c r="AV161" s="3">
        <v>1229</v>
      </c>
    </row>
    <row r="162" spans="1:48" ht="30" customHeight="1" x14ac:dyDescent="0.3">
      <c r="A162" s="8" t="s">
        <v>215</v>
      </c>
      <c r="B162" s="8" t="s">
        <v>229</v>
      </c>
      <c r="C162" s="24" t="s">
        <v>257</v>
      </c>
      <c r="D162" s="24">
        <v>40</v>
      </c>
      <c r="E162" s="11">
        <f>단가대비표!O13</f>
        <v>0</v>
      </c>
      <c r="F162" s="11">
        <f>D162*E162</f>
        <v>0</v>
      </c>
      <c r="G162" s="11">
        <f>단가대비표!P13</f>
        <v>0</v>
      </c>
      <c r="H162" s="11">
        <f t="shared" ref="H162:H163" si="22">D162*G162</f>
        <v>0</v>
      </c>
      <c r="I162" s="11"/>
      <c r="J162" s="11"/>
      <c r="K162" s="11">
        <f t="shared" ref="K162:L165" si="23">TRUNC(E162+G162+I162, 0)</f>
        <v>0</v>
      </c>
      <c r="L162" s="11">
        <f t="shared" si="23"/>
        <v>0</v>
      </c>
      <c r="M162" s="8"/>
      <c r="N162" s="2" t="s">
        <v>59</v>
      </c>
      <c r="O162" s="2" t="s">
        <v>50</v>
      </c>
      <c r="P162" s="2" t="s">
        <v>50</v>
      </c>
      <c r="Q162" s="2" t="s">
        <v>93</v>
      </c>
      <c r="R162" s="2" t="s">
        <v>56</v>
      </c>
      <c r="S162" s="2" t="s">
        <v>56</v>
      </c>
      <c r="T162" s="2" t="s">
        <v>57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50</v>
      </c>
      <c r="AS162" s="2" t="s">
        <v>50</v>
      </c>
      <c r="AT162" s="3"/>
      <c r="AU162" s="2" t="s">
        <v>95</v>
      </c>
      <c r="AV162" s="3">
        <v>1230</v>
      </c>
    </row>
    <row r="163" spans="1:48" ht="30" customHeight="1" x14ac:dyDescent="0.3">
      <c r="A163" s="8" t="s">
        <v>216</v>
      </c>
      <c r="B163" s="8" t="s">
        <v>230</v>
      </c>
      <c r="C163" s="24" t="s">
        <v>257</v>
      </c>
      <c r="D163" s="24">
        <v>50</v>
      </c>
      <c r="E163" s="11">
        <f>단가대비표!O14</f>
        <v>0</v>
      </c>
      <c r="F163" s="11">
        <f>D163*E163</f>
        <v>0</v>
      </c>
      <c r="G163" s="11">
        <f>단가대비표!P14</f>
        <v>0</v>
      </c>
      <c r="H163" s="11">
        <f t="shared" si="22"/>
        <v>0</v>
      </c>
      <c r="I163" s="11"/>
      <c r="J163" s="11"/>
      <c r="K163" s="11">
        <f t="shared" si="23"/>
        <v>0</v>
      </c>
      <c r="L163" s="11">
        <f t="shared" si="23"/>
        <v>0</v>
      </c>
      <c r="M163" s="8"/>
      <c r="N163" s="2" t="s">
        <v>61</v>
      </c>
      <c r="O163" s="2" t="s">
        <v>50</v>
      </c>
      <c r="P163" s="2" t="s">
        <v>50</v>
      </c>
      <c r="Q163" s="2" t="s">
        <v>93</v>
      </c>
      <c r="R163" s="2" t="s">
        <v>56</v>
      </c>
      <c r="S163" s="2" t="s">
        <v>56</v>
      </c>
      <c r="T163" s="2" t="s">
        <v>57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50</v>
      </c>
      <c r="AS163" s="2" t="s">
        <v>50</v>
      </c>
      <c r="AT163" s="3"/>
      <c r="AU163" s="2" t="s">
        <v>96</v>
      </c>
      <c r="AV163" s="3">
        <v>1192</v>
      </c>
    </row>
    <row r="164" spans="1:48" ht="30" customHeight="1" x14ac:dyDescent="0.3">
      <c r="A164" s="8" t="s">
        <v>217</v>
      </c>
      <c r="B164" s="8" t="s">
        <v>236</v>
      </c>
      <c r="C164" s="24" t="s">
        <v>257</v>
      </c>
      <c r="D164" s="24">
        <v>44.85</v>
      </c>
      <c r="E164" s="11">
        <f>단가대비표!O15</f>
        <v>0</v>
      </c>
      <c r="F164" s="11">
        <f>D164*E164</f>
        <v>0</v>
      </c>
      <c r="G164" s="11">
        <f>단가대비표!P15</f>
        <v>0</v>
      </c>
      <c r="H164" s="11">
        <f>D164*G164</f>
        <v>0</v>
      </c>
      <c r="I164" s="11"/>
      <c r="J164" s="11"/>
      <c r="K164" s="11">
        <f t="shared" si="23"/>
        <v>0</v>
      </c>
      <c r="L164" s="11">
        <f t="shared" si="23"/>
        <v>0</v>
      </c>
      <c r="M164" s="8"/>
      <c r="N164" s="2" t="s">
        <v>63</v>
      </c>
      <c r="O164" s="2" t="s">
        <v>50</v>
      </c>
      <c r="P164" s="2" t="s">
        <v>50</v>
      </c>
      <c r="Q164" s="2" t="s">
        <v>93</v>
      </c>
      <c r="R164" s="2" t="s">
        <v>56</v>
      </c>
      <c r="S164" s="2" t="s">
        <v>56</v>
      </c>
      <c r="T164" s="2" t="s">
        <v>57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50</v>
      </c>
      <c r="AS164" s="2" t="s">
        <v>50</v>
      </c>
      <c r="AT164" s="3"/>
      <c r="AU164" s="2" t="s">
        <v>97</v>
      </c>
      <c r="AV164" s="3">
        <v>1193</v>
      </c>
    </row>
    <row r="165" spans="1:48" ht="30" customHeight="1" x14ac:dyDescent="0.3">
      <c r="A165" s="8" t="s">
        <v>218</v>
      </c>
      <c r="B165" s="8" t="s">
        <v>236</v>
      </c>
      <c r="C165" s="24" t="s">
        <v>257</v>
      </c>
      <c r="D165" s="24">
        <v>44.85</v>
      </c>
      <c r="E165" s="11">
        <f>단가대비표!O16</f>
        <v>0</v>
      </c>
      <c r="F165" s="11">
        <f>D165*E165</f>
        <v>0</v>
      </c>
      <c r="G165" s="11">
        <f>단가대비표!P16</f>
        <v>0</v>
      </c>
      <c r="H165" s="11">
        <f>D165*G165</f>
        <v>0</v>
      </c>
      <c r="I165" s="11"/>
      <c r="J165" s="11"/>
      <c r="K165" s="11">
        <f t="shared" si="23"/>
        <v>0</v>
      </c>
      <c r="L165" s="11">
        <f t="shared" si="23"/>
        <v>0</v>
      </c>
      <c r="M165" s="8"/>
      <c r="N165" s="2" t="s">
        <v>65</v>
      </c>
      <c r="O165" s="2" t="s">
        <v>50</v>
      </c>
      <c r="P165" s="2" t="s">
        <v>50</v>
      </c>
      <c r="Q165" s="2" t="s">
        <v>93</v>
      </c>
      <c r="R165" s="2" t="s">
        <v>56</v>
      </c>
      <c r="S165" s="2" t="s">
        <v>56</v>
      </c>
      <c r="T165" s="2" t="s">
        <v>57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50</v>
      </c>
      <c r="AS165" s="2" t="s">
        <v>50</v>
      </c>
      <c r="AT165" s="3"/>
      <c r="AU165" s="2" t="s">
        <v>98</v>
      </c>
      <c r="AV165" s="3">
        <v>1259</v>
      </c>
    </row>
    <row r="166" spans="1:48" ht="30" customHeight="1" x14ac:dyDescent="0.3">
      <c r="A166" s="9"/>
      <c r="B166" s="9"/>
      <c r="C166" s="24"/>
      <c r="D166" s="24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 x14ac:dyDescent="0.3">
      <c r="A167" s="9"/>
      <c r="B167" s="9"/>
      <c r="C167" s="24"/>
      <c r="D167" s="24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 x14ac:dyDescent="0.3">
      <c r="A168" s="9"/>
      <c r="B168" s="9"/>
      <c r="C168" s="24"/>
      <c r="D168" s="24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 x14ac:dyDescent="0.3">
      <c r="A169" s="9"/>
      <c r="B169" s="9"/>
      <c r="C169" s="24"/>
      <c r="D169" s="24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 x14ac:dyDescent="0.3">
      <c r="A170" s="9"/>
      <c r="B170" s="9"/>
      <c r="C170" s="24"/>
      <c r="D170" s="24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 x14ac:dyDescent="0.3">
      <c r="A171" s="9"/>
      <c r="B171" s="9"/>
      <c r="C171" s="24"/>
      <c r="D171" s="24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 x14ac:dyDescent="0.3">
      <c r="A172" s="9"/>
      <c r="B172" s="9"/>
      <c r="C172" s="24"/>
      <c r="D172" s="24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 x14ac:dyDescent="0.3">
      <c r="A173" s="9"/>
      <c r="B173" s="9"/>
      <c r="C173" s="24"/>
      <c r="D173" s="24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 x14ac:dyDescent="0.3">
      <c r="A174" s="9"/>
      <c r="B174" s="9"/>
      <c r="C174" s="24"/>
      <c r="D174" s="24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 x14ac:dyDescent="0.3">
      <c r="A175" s="9"/>
      <c r="B175" s="9"/>
      <c r="C175" s="24"/>
      <c r="D175" s="24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 x14ac:dyDescent="0.3">
      <c r="A176" s="9"/>
      <c r="B176" s="9"/>
      <c r="C176" s="24"/>
      <c r="D176" s="24"/>
      <c r="E176" s="9"/>
      <c r="F176" s="9"/>
      <c r="G176" s="9"/>
      <c r="H176" s="9"/>
      <c r="I176" s="9"/>
      <c r="J176" s="9"/>
      <c r="K176" s="9"/>
      <c r="L176" s="9"/>
      <c r="M176" s="9"/>
    </row>
    <row r="177" spans="1:14" ht="30" customHeight="1" x14ac:dyDescent="0.3">
      <c r="A177" s="9"/>
      <c r="B177" s="9"/>
      <c r="C177" s="24"/>
      <c r="D177" s="24"/>
      <c r="E177" s="9"/>
      <c r="F177" s="9"/>
      <c r="G177" s="9"/>
      <c r="H177" s="9"/>
      <c r="I177" s="9"/>
      <c r="J177" s="9"/>
      <c r="K177" s="9"/>
      <c r="L177" s="9"/>
      <c r="M177" s="9"/>
    </row>
    <row r="178" spans="1:14" ht="30" customHeight="1" x14ac:dyDescent="0.3">
      <c r="A178" s="9"/>
      <c r="B178" s="9"/>
      <c r="C178" s="24"/>
      <c r="D178" s="24"/>
      <c r="E178" s="9"/>
      <c r="F178" s="9"/>
      <c r="G178" s="9"/>
      <c r="H178" s="9"/>
      <c r="I178" s="9"/>
      <c r="J178" s="9"/>
      <c r="K178" s="9"/>
      <c r="L178" s="9"/>
      <c r="M178" s="9"/>
    </row>
    <row r="179" spans="1:14" ht="30" customHeight="1" x14ac:dyDescent="0.3">
      <c r="A179" s="9"/>
      <c r="B179" s="9"/>
      <c r="C179" s="24"/>
      <c r="D179" s="24"/>
      <c r="E179" s="9"/>
      <c r="F179" s="9"/>
      <c r="G179" s="9"/>
      <c r="H179" s="9"/>
      <c r="I179" s="9"/>
      <c r="J179" s="9"/>
      <c r="K179" s="9"/>
      <c r="L179" s="9"/>
      <c r="M179" s="9"/>
    </row>
    <row r="180" spans="1:14" ht="30" customHeight="1" x14ac:dyDescent="0.3">
      <c r="A180" s="9"/>
      <c r="B180" s="9"/>
      <c r="C180" s="24"/>
      <c r="D180" s="24"/>
      <c r="E180" s="9"/>
      <c r="F180" s="9"/>
      <c r="G180" s="9"/>
      <c r="H180" s="9"/>
      <c r="I180" s="9"/>
      <c r="J180" s="9"/>
      <c r="K180" s="9"/>
      <c r="L180" s="9"/>
      <c r="M180" s="9"/>
    </row>
    <row r="181" spans="1:14" ht="30" customHeight="1" x14ac:dyDescent="0.3">
      <c r="A181" s="8" t="s">
        <v>69</v>
      </c>
      <c r="B181" s="9"/>
      <c r="C181" s="24"/>
      <c r="D181" s="24"/>
      <c r="E181" s="9"/>
      <c r="F181" s="11">
        <f>SUM(F161:F180)</f>
        <v>0</v>
      </c>
      <c r="G181" s="9"/>
      <c r="H181" s="11">
        <f>SUM(H161:H180)</f>
        <v>0</v>
      </c>
      <c r="I181" s="9"/>
      <c r="J181" s="11">
        <f>SUM(J161:J180)</f>
        <v>0</v>
      </c>
      <c r="K181" s="9"/>
      <c r="L181" s="11">
        <f>SUM(L161:L180)</f>
        <v>0</v>
      </c>
      <c r="M181" s="9"/>
      <c r="N181" t="s">
        <v>70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1" type="noConversion"/>
  <pageMargins left="0.78740157480314954" right="0" top="0.39370078740157477" bottom="0.39370078740157477" header="0" footer="0"/>
  <pageSetup paperSize="9" scale="64" fitToHeight="0" orientation="landscape" r:id="rId1"/>
  <rowBreaks count="5" manualBreakCount="5">
    <brk id="27" max="16383" man="1"/>
    <brk id="50" max="16383" man="1"/>
    <brk id="72" max="16383" man="1"/>
    <brk id="138" max="16383" man="1"/>
    <brk id="159" max="16383" man="1"/>
  </rowBreaks>
  <ignoredErrors>
    <ignoredError sqref="K36 F36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2"/>
  <sheetViews>
    <sheetView topLeftCell="B1" zoomScale="70" zoomScaleNormal="70" workbookViewId="0">
      <selection activeCell="G31" sqref="G31"/>
    </sheetView>
  </sheetViews>
  <sheetFormatPr defaultRowHeight="16.5" x14ac:dyDescent="0.3"/>
  <cols>
    <col min="1" max="1" width="21.625" hidden="1" customWidth="1"/>
    <col min="2" max="2" width="21.625" bestFit="1" customWidth="1"/>
    <col min="3" max="3" width="34.125" customWidth="1"/>
    <col min="4" max="4" width="5.5" style="22" bestFit="1" customWidth="1"/>
    <col min="5" max="5" width="11.25" bestFit="1" customWidth="1"/>
    <col min="6" max="6" width="6.625" bestFit="1" customWidth="1"/>
    <col min="7" max="7" width="13.875" bestFit="1" customWidth="1"/>
    <col min="8" max="8" width="6.625" bestFit="1" customWidth="1"/>
    <col min="9" max="9" width="9.25" bestFit="1" customWidth="1"/>
    <col min="10" max="10" width="6.625" bestFit="1" customWidth="1"/>
    <col min="11" max="11" width="13.875" bestFit="1" customWidth="1"/>
    <col min="12" max="12" width="6.625" bestFit="1" customWidth="1"/>
    <col min="13" max="13" width="13.875" bestFit="1" customWidth="1"/>
    <col min="14" max="14" width="6.625" bestFit="1" customWidth="1"/>
    <col min="15" max="15" width="13.875" bestFit="1" customWidth="1"/>
    <col min="16" max="17" width="11.625" bestFit="1" customWidth="1"/>
    <col min="18" max="19" width="9.25" bestFit="1" customWidth="1"/>
    <col min="20" max="21" width="10.375" bestFit="1" customWidth="1"/>
    <col min="22" max="22" width="9.25" bestFit="1" customWidth="1"/>
    <col min="23" max="23" width="7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40" t="s">
        <v>116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</row>
    <row r="2" spans="1:28" ht="30" customHeight="1" x14ac:dyDescent="0.3">
      <c r="A2" s="33" t="s">
        <v>274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</row>
    <row r="3" spans="1:28" ht="30" customHeight="1" x14ac:dyDescent="0.3">
      <c r="A3" s="38" t="s">
        <v>111</v>
      </c>
      <c r="B3" s="38" t="s">
        <v>1</v>
      </c>
      <c r="C3" s="38" t="s">
        <v>117</v>
      </c>
      <c r="D3" s="38" t="s">
        <v>3</v>
      </c>
      <c r="E3" s="38" t="s">
        <v>5</v>
      </c>
      <c r="F3" s="38"/>
      <c r="G3" s="38"/>
      <c r="H3" s="38"/>
      <c r="I3" s="38"/>
      <c r="J3" s="38"/>
      <c r="K3" s="38"/>
      <c r="L3" s="38"/>
      <c r="M3" s="38"/>
      <c r="N3" s="38"/>
      <c r="O3" s="38"/>
      <c r="P3" s="38" t="s">
        <v>112</v>
      </c>
      <c r="Q3" s="38" t="s">
        <v>113</v>
      </c>
      <c r="R3" s="38"/>
      <c r="S3" s="38"/>
      <c r="T3" s="38"/>
      <c r="U3" s="38"/>
      <c r="V3" s="38"/>
      <c r="W3" s="38" t="s">
        <v>114</v>
      </c>
      <c r="X3" s="38" t="s">
        <v>11</v>
      </c>
      <c r="Y3" s="37" t="s">
        <v>125</v>
      </c>
      <c r="Z3" s="37" t="s">
        <v>126</v>
      </c>
      <c r="AA3" s="37" t="s">
        <v>127</v>
      </c>
      <c r="AB3" s="37" t="s">
        <v>47</v>
      </c>
    </row>
    <row r="4" spans="1:28" ht="30" customHeight="1" x14ac:dyDescent="0.3">
      <c r="A4" s="38"/>
      <c r="B4" s="38"/>
      <c r="C4" s="38"/>
      <c r="D4" s="38"/>
      <c r="E4" s="4" t="s">
        <v>118</v>
      </c>
      <c r="F4" s="4" t="s">
        <v>119</v>
      </c>
      <c r="G4" s="4" t="s">
        <v>120</v>
      </c>
      <c r="H4" s="4" t="s">
        <v>119</v>
      </c>
      <c r="I4" s="4" t="s">
        <v>121</v>
      </c>
      <c r="J4" s="4" t="s">
        <v>119</v>
      </c>
      <c r="K4" s="4" t="s">
        <v>122</v>
      </c>
      <c r="L4" s="4" t="s">
        <v>119</v>
      </c>
      <c r="M4" s="4" t="s">
        <v>123</v>
      </c>
      <c r="N4" s="4" t="s">
        <v>119</v>
      </c>
      <c r="O4" s="4" t="s">
        <v>124</v>
      </c>
      <c r="P4" s="38"/>
      <c r="Q4" s="4" t="s">
        <v>118</v>
      </c>
      <c r="R4" s="4" t="s">
        <v>120</v>
      </c>
      <c r="S4" s="4" t="s">
        <v>121</v>
      </c>
      <c r="T4" s="4" t="s">
        <v>122</v>
      </c>
      <c r="U4" s="4" t="s">
        <v>123</v>
      </c>
      <c r="V4" s="4" t="s">
        <v>124</v>
      </c>
      <c r="W4" s="38"/>
      <c r="X4" s="38"/>
      <c r="Y4" s="37"/>
      <c r="Z4" s="37"/>
      <c r="AA4" s="37"/>
      <c r="AB4" s="37"/>
    </row>
    <row r="5" spans="1:28" ht="30" customHeight="1" x14ac:dyDescent="0.3">
      <c r="A5" s="8" t="s">
        <v>65</v>
      </c>
      <c r="B5" s="8" t="s">
        <v>268</v>
      </c>
      <c r="C5" s="8" t="s">
        <v>269</v>
      </c>
      <c r="D5" s="21" t="s">
        <v>270</v>
      </c>
      <c r="E5" s="14">
        <v>0</v>
      </c>
      <c r="F5" s="8" t="s">
        <v>50</v>
      </c>
      <c r="G5" s="14"/>
      <c r="H5" s="8"/>
      <c r="I5" s="14"/>
      <c r="J5" s="8"/>
      <c r="K5" s="14"/>
      <c r="L5" s="8"/>
      <c r="M5" s="14"/>
      <c r="N5" s="8"/>
      <c r="O5" s="14"/>
      <c r="P5" s="14"/>
      <c r="Q5" s="14"/>
      <c r="R5" s="14">
        <v>0</v>
      </c>
      <c r="S5" s="14">
        <v>0</v>
      </c>
      <c r="T5" s="14">
        <v>0</v>
      </c>
      <c r="U5" s="14">
        <v>0</v>
      </c>
      <c r="V5" s="14">
        <v>0</v>
      </c>
      <c r="W5" s="8" t="s">
        <v>128</v>
      </c>
      <c r="X5" s="8" t="s">
        <v>50</v>
      </c>
      <c r="Y5" s="2" t="s">
        <v>129</v>
      </c>
      <c r="Z5" s="2" t="s">
        <v>50</v>
      </c>
      <c r="AA5" s="15"/>
      <c r="AB5" s="2" t="s">
        <v>50</v>
      </c>
    </row>
    <row r="6" spans="1:28" ht="30" customHeight="1" x14ac:dyDescent="0.3">
      <c r="A6" s="8"/>
      <c r="B6" s="8" t="s">
        <v>210</v>
      </c>
      <c r="C6" s="8" t="s">
        <v>222</v>
      </c>
      <c r="D6" s="21" t="s">
        <v>237</v>
      </c>
      <c r="E6" s="14"/>
      <c r="F6" s="8"/>
      <c r="G6" s="14"/>
      <c r="H6" s="8"/>
      <c r="I6" s="14"/>
      <c r="J6" s="8"/>
      <c r="K6" s="14"/>
      <c r="L6" s="8"/>
      <c r="M6" s="14"/>
      <c r="N6" s="8"/>
      <c r="O6" s="14"/>
      <c r="P6" s="14"/>
      <c r="Q6" s="14"/>
      <c r="R6" s="14"/>
      <c r="S6" s="14"/>
      <c r="T6" s="14"/>
      <c r="U6" s="14"/>
      <c r="V6" s="14"/>
      <c r="W6" s="8"/>
      <c r="X6" s="8"/>
      <c r="Y6" s="2"/>
      <c r="Z6" s="2"/>
      <c r="AA6" s="15"/>
      <c r="AB6" s="2"/>
    </row>
    <row r="7" spans="1:28" ht="30" customHeight="1" x14ac:dyDescent="0.3">
      <c r="A7" s="8"/>
      <c r="B7" s="8" t="s">
        <v>211</v>
      </c>
      <c r="C7" s="8" t="s">
        <v>223</v>
      </c>
      <c r="D7" s="21" t="s">
        <v>238</v>
      </c>
      <c r="E7" s="14"/>
      <c r="F7" s="8"/>
      <c r="G7" s="14"/>
      <c r="H7" s="8"/>
      <c r="I7" s="14"/>
      <c r="J7" s="8"/>
      <c r="K7" s="14"/>
      <c r="L7" s="8"/>
      <c r="M7" s="14"/>
      <c r="N7" s="8"/>
      <c r="O7" s="14"/>
      <c r="P7" s="14"/>
      <c r="Q7" s="14"/>
      <c r="R7" s="14"/>
      <c r="S7" s="14"/>
      <c r="T7" s="14"/>
      <c r="U7" s="14"/>
      <c r="V7" s="14"/>
      <c r="W7" s="8"/>
      <c r="X7" s="8"/>
      <c r="Y7" s="2"/>
      <c r="Z7" s="2"/>
      <c r="AA7" s="15"/>
      <c r="AB7" s="2"/>
    </row>
    <row r="8" spans="1:28" ht="30" customHeight="1" x14ac:dyDescent="0.3">
      <c r="A8" s="8"/>
      <c r="B8" s="8" t="s">
        <v>212</v>
      </c>
      <c r="C8" s="8" t="s">
        <v>224</v>
      </c>
      <c r="D8" s="21" t="s">
        <v>238</v>
      </c>
      <c r="E8" s="14"/>
      <c r="F8" s="8"/>
      <c r="G8" s="14"/>
      <c r="H8" s="8"/>
      <c r="I8" s="14"/>
      <c r="J8" s="8"/>
      <c r="K8" s="14"/>
      <c r="L8" s="8"/>
      <c r="M8" s="14"/>
      <c r="N8" s="8"/>
      <c r="O8" s="14"/>
      <c r="P8" s="14"/>
      <c r="Q8" s="14"/>
      <c r="R8" s="14"/>
      <c r="S8" s="14"/>
      <c r="T8" s="14"/>
      <c r="U8" s="14"/>
      <c r="V8" s="14"/>
      <c r="W8" s="8"/>
      <c r="X8" s="8"/>
      <c r="Y8" s="2"/>
      <c r="Z8" s="2"/>
      <c r="AA8" s="15"/>
      <c r="AB8" s="2"/>
    </row>
    <row r="9" spans="1:28" ht="30" customHeight="1" x14ac:dyDescent="0.3">
      <c r="A9" s="8"/>
      <c r="B9" s="8" t="s">
        <v>213</v>
      </c>
      <c r="C9" s="8" t="s">
        <v>225</v>
      </c>
      <c r="D9" s="21" t="s">
        <v>238</v>
      </c>
      <c r="E9" s="14"/>
      <c r="F9" s="8"/>
      <c r="G9" s="14"/>
      <c r="H9" s="8"/>
      <c r="I9" s="14"/>
      <c r="J9" s="8"/>
      <c r="K9" s="14"/>
      <c r="L9" s="8"/>
      <c r="M9" s="14"/>
      <c r="N9" s="8"/>
      <c r="O9" s="14"/>
      <c r="P9" s="14"/>
      <c r="Q9" s="14"/>
      <c r="R9" s="14"/>
      <c r="S9" s="14"/>
      <c r="T9" s="14"/>
      <c r="U9" s="14"/>
      <c r="V9" s="14"/>
      <c r="W9" s="8"/>
      <c r="X9" s="8"/>
      <c r="Y9" s="2"/>
      <c r="Z9" s="2"/>
      <c r="AA9" s="15"/>
      <c r="AB9" s="2"/>
    </row>
    <row r="10" spans="1:28" ht="30" customHeight="1" x14ac:dyDescent="0.3">
      <c r="A10" s="8"/>
      <c r="B10" s="8" t="s">
        <v>214</v>
      </c>
      <c r="C10" s="8" t="s">
        <v>226</v>
      </c>
      <c r="D10" s="21" t="s">
        <v>238</v>
      </c>
      <c r="E10" s="14"/>
      <c r="F10" s="8"/>
      <c r="G10" s="14"/>
      <c r="H10" s="8"/>
      <c r="I10" s="14"/>
      <c r="J10" s="8"/>
      <c r="K10" s="14"/>
      <c r="L10" s="8"/>
      <c r="M10" s="14"/>
      <c r="N10" s="8"/>
      <c r="O10" s="14"/>
      <c r="P10" s="14"/>
      <c r="Q10" s="14"/>
      <c r="R10" s="14"/>
      <c r="S10" s="14"/>
      <c r="T10" s="14"/>
      <c r="U10" s="14"/>
      <c r="V10" s="14"/>
      <c r="W10" s="8"/>
      <c r="X10" s="8"/>
      <c r="Y10" s="2"/>
      <c r="Z10" s="2"/>
      <c r="AA10" s="15"/>
      <c r="AB10" s="2"/>
    </row>
    <row r="11" spans="1:28" ht="30" customHeight="1" x14ac:dyDescent="0.3">
      <c r="A11" s="8"/>
      <c r="B11" s="8" t="s">
        <v>214</v>
      </c>
      <c r="C11" s="8" t="s">
        <v>227</v>
      </c>
      <c r="D11" s="21" t="s">
        <v>238</v>
      </c>
      <c r="E11" s="14"/>
      <c r="F11" s="8"/>
      <c r="G11" s="14"/>
      <c r="H11" s="8"/>
      <c r="I11" s="14"/>
      <c r="J11" s="8"/>
      <c r="K11" s="14"/>
      <c r="L11" s="8"/>
      <c r="M11" s="14"/>
      <c r="N11" s="8"/>
      <c r="O11" s="14"/>
      <c r="P11" s="14"/>
      <c r="Q11" s="14"/>
      <c r="R11" s="14"/>
      <c r="S11" s="14"/>
      <c r="T11" s="14"/>
      <c r="U11" s="14"/>
      <c r="V11" s="14"/>
      <c r="W11" s="8"/>
      <c r="X11" s="8"/>
      <c r="Y11" s="2"/>
      <c r="Z11" s="2"/>
      <c r="AA11" s="15"/>
      <c r="AB11" s="2"/>
    </row>
    <row r="12" spans="1:28" ht="30" customHeight="1" x14ac:dyDescent="0.3">
      <c r="B12" s="8" t="s">
        <v>215</v>
      </c>
      <c r="C12" s="8" t="s">
        <v>228</v>
      </c>
      <c r="D12" s="21" t="s">
        <v>239</v>
      </c>
      <c r="E12" s="20"/>
      <c r="F12" s="20"/>
      <c r="G12" s="14"/>
      <c r="H12" s="20"/>
      <c r="I12" s="20"/>
      <c r="J12" s="20"/>
      <c r="K12" s="14"/>
      <c r="L12" s="20"/>
      <c r="M12" s="14"/>
      <c r="N12" s="14"/>
      <c r="O12" s="14"/>
      <c r="P12" s="14"/>
      <c r="Q12" s="20"/>
      <c r="R12" s="20"/>
      <c r="S12" s="20"/>
      <c r="T12" s="20"/>
      <c r="U12" s="20"/>
      <c r="V12" s="20"/>
      <c r="W12" s="20"/>
      <c r="X12" s="20"/>
    </row>
    <row r="13" spans="1:28" ht="30" customHeight="1" x14ac:dyDescent="0.3">
      <c r="B13" s="8" t="s">
        <v>215</v>
      </c>
      <c r="C13" s="8" t="s">
        <v>229</v>
      </c>
      <c r="D13" s="21" t="s">
        <v>239</v>
      </c>
      <c r="E13" s="20"/>
      <c r="F13" s="20"/>
      <c r="G13" s="14"/>
      <c r="H13" s="20"/>
      <c r="I13" s="20"/>
      <c r="J13" s="20"/>
      <c r="K13" s="14"/>
      <c r="L13" s="20"/>
      <c r="M13" s="14"/>
      <c r="N13" s="14"/>
      <c r="O13" s="14"/>
      <c r="P13" s="14"/>
      <c r="Q13" s="20"/>
      <c r="R13" s="20"/>
      <c r="S13" s="20"/>
      <c r="T13" s="20"/>
      <c r="U13" s="20"/>
      <c r="V13" s="20"/>
      <c r="W13" s="20"/>
      <c r="X13" s="20"/>
    </row>
    <row r="14" spans="1:28" ht="30" customHeight="1" x14ac:dyDescent="0.3">
      <c r="B14" s="8" t="s">
        <v>216</v>
      </c>
      <c r="C14" s="8" t="s">
        <v>230</v>
      </c>
      <c r="D14" s="21" t="s">
        <v>239</v>
      </c>
      <c r="E14" s="20"/>
      <c r="F14" s="20"/>
      <c r="G14" s="14"/>
      <c r="H14" s="20"/>
      <c r="I14" s="20"/>
      <c r="J14" s="20"/>
      <c r="K14" s="14"/>
      <c r="L14" s="20"/>
      <c r="M14" s="14"/>
      <c r="N14" s="14"/>
      <c r="O14" s="14"/>
      <c r="P14" s="14"/>
      <c r="Q14" s="20"/>
      <c r="R14" s="20"/>
      <c r="S14" s="20"/>
      <c r="T14" s="20"/>
      <c r="U14" s="20"/>
      <c r="V14" s="20"/>
      <c r="W14" s="20"/>
      <c r="X14" s="20"/>
    </row>
    <row r="15" spans="1:28" ht="30" customHeight="1" x14ac:dyDescent="0.3">
      <c r="B15" s="8" t="s">
        <v>217</v>
      </c>
      <c r="C15" s="8" t="s">
        <v>236</v>
      </c>
      <c r="D15" s="21" t="s">
        <v>239</v>
      </c>
      <c r="E15" s="20"/>
      <c r="F15" s="20"/>
      <c r="G15" s="14"/>
      <c r="H15" s="20"/>
      <c r="I15" s="20"/>
      <c r="J15" s="20"/>
      <c r="K15" s="14"/>
      <c r="L15" s="20"/>
      <c r="M15" s="14"/>
      <c r="N15" s="14"/>
      <c r="O15" s="14"/>
      <c r="P15" s="14"/>
      <c r="Q15" s="20"/>
      <c r="R15" s="20"/>
      <c r="S15" s="20"/>
      <c r="T15" s="20"/>
      <c r="U15" s="20"/>
      <c r="V15" s="20"/>
      <c r="W15" s="20"/>
      <c r="X15" s="20"/>
    </row>
    <row r="16" spans="1:28" ht="30" customHeight="1" x14ac:dyDescent="0.3">
      <c r="B16" s="8" t="s">
        <v>218</v>
      </c>
      <c r="C16" s="8" t="s">
        <v>236</v>
      </c>
      <c r="D16" s="21" t="s">
        <v>239</v>
      </c>
      <c r="E16" s="20"/>
      <c r="F16" s="20"/>
      <c r="G16" s="14"/>
      <c r="H16" s="20"/>
      <c r="I16" s="20"/>
      <c r="J16" s="20"/>
      <c r="K16" s="14"/>
      <c r="L16" s="20"/>
      <c r="M16" s="14"/>
      <c r="N16" s="14"/>
      <c r="O16" s="14"/>
      <c r="P16" s="14"/>
      <c r="Q16" s="20"/>
      <c r="R16" s="20"/>
      <c r="S16" s="20"/>
      <c r="T16" s="20"/>
      <c r="U16" s="20"/>
      <c r="V16" s="20"/>
      <c r="W16" s="20"/>
      <c r="X16" s="20"/>
    </row>
    <row r="17" spans="2:24" ht="30" customHeight="1" x14ac:dyDescent="0.3">
      <c r="B17" s="8" t="s">
        <v>219</v>
      </c>
      <c r="C17" s="8" t="s">
        <v>235</v>
      </c>
      <c r="D17" s="21" t="s">
        <v>54</v>
      </c>
      <c r="E17" s="20"/>
      <c r="F17" s="20"/>
      <c r="G17" s="14"/>
      <c r="H17" s="20"/>
      <c r="I17" s="20"/>
      <c r="J17" s="20"/>
      <c r="K17" s="14"/>
      <c r="L17" s="20"/>
      <c r="M17" s="14"/>
      <c r="N17" s="14"/>
      <c r="O17" s="14"/>
      <c r="P17" s="14"/>
      <c r="Q17" s="20"/>
      <c r="R17" s="20"/>
      <c r="S17" s="20"/>
      <c r="T17" s="20"/>
      <c r="U17" s="20"/>
      <c r="V17" s="20"/>
      <c r="W17" s="20"/>
      <c r="X17" s="20"/>
    </row>
    <row r="18" spans="2:24" ht="30" customHeight="1" x14ac:dyDescent="0.3">
      <c r="B18" s="8" t="s">
        <v>220</v>
      </c>
      <c r="C18" s="8" t="s">
        <v>231</v>
      </c>
      <c r="D18" s="21" t="s">
        <v>239</v>
      </c>
      <c r="E18" s="20"/>
      <c r="F18" s="20"/>
      <c r="G18" s="14"/>
      <c r="H18" s="20"/>
      <c r="I18" s="20"/>
      <c r="J18" s="20"/>
      <c r="K18" s="14"/>
      <c r="L18" s="20"/>
      <c r="M18" s="14"/>
      <c r="N18" s="14"/>
      <c r="O18" s="14"/>
      <c r="P18" s="14"/>
      <c r="Q18" s="20"/>
      <c r="R18" s="20"/>
      <c r="S18" s="20"/>
      <c r="T18" s="20"/>
      <c r="U18" s="20"/>
      <c r="V18" s="20"/>
      <c r="W18" s="20"/>
      <c r="X18" s="20"/>
    </row>
    <row r="19" spans="2:24" ht="30" customHeight="1" x14ac:dyDescent="0.3">
      <c r="B19" s="8" t="s">
        <v>220</v>
      </c>
      <c r="C19" s="8" t="s">
        <v>275</v>
      </c>
      <c r="D19" s="21" t="s">
        <v>239</v>
      </c>
      <c r="E19" s="20"/>
      <c r="F19" s="20"/>
      <c r="G19" s="14"/>
      <c r="H19" s="20"/>
      <c r="I19" s="20"/>
      <c r="J19" s="20"/>
      <c r="K19" s="14"/>
      <c r="L19" s="20"/>
      <c r="M19" s="14"/>
      <c r="N19" s="14"/>
      <c r="O19" s="14"/>
      <c r="P19" s="14"/>
      <c r="Q19" s="20"/>
      <c r="R19" s="20"/>
      <c r="S19" s="20"/>
      <c r="T19" s="20"/>
      <c r="U19" s="20"/>
      <c r="V19" s="20"/>
      <c r="W19" s="20"/>
      <c r="X19" s="20"/>
    </row>
    <row r="20" spans="2:24" ht="30" customHeight="1" x14ac:dyDescent="0.3">
      <c r="B20" s="8" t="s">
        <v>220</v>
      </c>
      <c r="C20" s="8" t="s">
        <v>232</v>
      </c>
      <c r="D20" s="21" t="s">
        <v>239</v>
      </c>
      <c r="E20" s="20"/>
      <c r="F20" s="20"/>
      <c r="G20" s="14"/>
      <c r="H20" s="20"/>
      <c r="I20" s="20"/>
      <c r="J20" s="20"/>
      <c r="K20" s="14"/>
      <c r="L20" s="20"/>
      <c r="M20" s="14"/>
      <c r="N20" s="14"/>
      <c r="O20" s="14"/>
      <c r="P20" s="14"/>
      <c r="Q20" s="20"/>
      <c r="R20" s="20"/>
      <c r="S20" s="20"/>
      <c r="T20" s="20"/>
      <c r="U20" s="20"/>
      <c r="V20" s="20"/>
      <c r="W20" s="20"/>
      <c r="X20" s="20"/>
    </row>
    <row r="21" spans="2:24" ht="30" customHeight="1" x14ac:dyDescent="0.3">
      <c r="B21" s="8" t="s">
        <v>221</v>
      </c>
      <c r="C21" s="8" t="s">
        <v>233</v>
      </c>
      <c r="D21" s="21" t="s">
        <v>240</v>
      </c>
      <c r="E21" s="20"/>
      <c r="F21" s="20"/>
      <c r="G21" s="14"/>
      <c r="H21" s="20"/>
      <c r="I21" s="20"/>
      <c r="J21" s="20"/>
      <c r="K21" s="14"/>
      <c r="L21" s="20"/>
      <c r="M21" s="14"/>
      <c r="N21" s="14"/>
      <c r="O21" s="14"/>
      <c r="P21" s="14"/>
      <c r="Q21" s="20"/>
      <c r="R21" s="20"/>
      <c r="S21" s="20"/>
      <c r="T21" s="20"/>
      <c r="U21" s="20"/>
      <c r="V21" s="20"/>
      <c r="W21" s="20"/>
      <c r="X21" s="20"/>
    </row>
    <row r="22" spans="2:24" ht="30" customHeight="1" x14ac:dyDescent="0.3">
      <c r="B22" s="8" t="s">
        <v>221</v>
      </c>
      <c r="C22" s="8" t="s">
        <v>234</v>
      </c>
      <c r="D22" s="21" t="s">
        <v>240</v>
      </c>
      <c r="E22" s="20"/>
      <c r="F22" s="20"/>
      <c r="G22" s="14"/>
      <c r="H22" s="20"/>
      <c r="I22" s="20"/>
      <c r="J22" s="20"/>
      <c r="K22" s="14"/>
      <c r="L22" s="20"/>
      <c r="M22" s="14"/>
      <c r="N22" s="14"/>
      <c r="O22" s="14"/>
      <c r="P22" s="14"/>
      <c r="Q22" s="20"/>
      <c r="R22" s="20"/>
      <c r="S22" s="20"/>
      <c r="T22" s="20"/>
      <c r="U22" s="20"/>
      <c r="V22" s="20"/>
      <c r="W22" s="20"/>
      <c r="X22" s="20"/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ageMargins left="0.78740157480314954" right="0" top="0.39370078740157477" bottom="0.39370078740157477" header="0" footer="0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7</vt:i4>
      </vt:variant>
    </vt:vector>
  </HeadingPairs>
  <TitlesOfParts>
    <vt:vector size="11" baseType="lpstr">
      <vt:lpstr>원가계산서</vt:lpstr>
      <vt:lpstr>공종별집계표</vt:lpstr>
      <vt:lpstr>공종별내역서</vt:lpstr>
      <vt:lpstr>단가대비표</vt:lpstr>
      <vt:lpstr>공종별내역서!Print_Area</vt:lpstr>
      <vt:lpstr>공종별집계표!Print_Area</vt:lpstr>
      <vt:lpstr>단가대비표!Print_Area</vt:lpstr>
      <vt:lpstr>공종별내역서!Print_Titles</vt:lpstr>
      <vt:lpstr>공종별집계표!Print_Titles</vt:lpstr>
      <vt:lpstr>단가대비표!Print_Titles</vt:lpstr>
      <vt:lpstr>원가계산서!Print_Titles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한국철도공사</dc:creator>
  <cp:lastModifiedBy>Korail</cp:lastModifiedBy>
  <cp:lastPrinted>2019-10-14T06:58:01Z</cp:lastPrinted>
  <dcterms:created xsi:type="dcterms:W3CDTF">2019-10-02T06:26:20Z</dcterms:created>
  <dcterms:modified xsi:type="dcterms:W3CDTF">2019-12-12T07:01:18Z</dcterms:modified>
</cp:coreProperties>
</file>