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Desktop\2020년도 업무\01_계약\공사\11_세종 승강기 로프쉬브 교체\입찰공고\설계관련도서\"/>
    </mc:Choice>
  </mc:AlternateContent>
  <bookViews>
    <workbookView xWindow="0" yWindow="0" windowWidth="28800" windowHeight="12390"/>
  </bookViews>
  <sheets>
    <sheet name="원가계산서" sheetId="5" r:id="rId1"/>
    <sheet name="내역서" sheetId="4" r:id="rId2"/>
    <sheet name="견적가비교표" sheetId="7" r:id="rId3"/>
  </sheets>
  <externalReferences>
    <externalReference r:id="rId4"/>
  </externalReferences>
  <definedNames>
    <definedName name="_xlnm.Print_Area" localSheetId="1">내역서!$A$1:$AR$24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4" l="1"/>
  <c r="A4" i="4"/>
  <c r="B4" i="4"/>
  <c r="C4" i="4"/>
  <c r="D4" i="4"/>
  <c r="A5" i="4"/>
  <c r="C5" i="4"/>
  <c r="D6" i="4"/>
  <c r="A12" i="4"/>
  <c r="B12" i="4"/>
  <c r="C12" i="4"/>
  <c r="D12" i="4"/>
  <c r="A13" i="4"/>
  <c r="C13" i="4"/>
  <c r="D14" i="4"/>
  <c r="E43" i="7" l="1"/>
  <c r="D41" i="7"/>
  <c r="D40" i="7"/>
  <c r="D39" i="7"/>
  <c r="D38" i="7"/>
  <c r="D37" i="7"/>
  <c r="D36" i="7"/>
  <c r="D35" i="7"/>
  <c r="D34" i="7"/>
  <c r="D33" i="7"/>
  <c r="D32" i="7"/>
  <c r="D31" i="7"/>
  <c r="D30" i="7"/>
  <c r="F43" i="7"/>
  <c r="D15" i="7"/>
  <c r="D14" i="7"/>
  <c r="D13" i="7"/>
  <c r="D12" i="7"/>
  <c r="D11" i="7"/>
  <c r="D10" i="7"/>
  <c r="D9" i="7"/>
  <c r="D8" i="7"/>
  <c r="D7" i="7"/>
  <c r="D6" i="7"/>
  <c r="D13" i="4" l="1"/>
  <c r="D5" i="4"/>
  <c r="F24" i="4"/>
  <c r="E10" i="5" l="1"/>
  <c r="J24" i="4" l="1"/>
  <c r="E6" i="5" l="1"/>
  <c r="E9" i="5"/>
  <c r="L24" i="4"/>
  <c r="E11" i="5" l="1"/>
  <c r="E18" i="5"/>
  <c r="E19" i="5"/>
  <c r="E21" i="5" l="1"/>
  <c r="E22" i="5" l="1"/>
  <c r="E28" i="5" l="1"/>
</calcChain>
</file>

<file path=xl/sharedStrings.xml><?xml version="1.0" encoding="utf-8"?>
<sst xmlns="http://schemas.openxmlformats.org/spreadsheetml/2006/main" count="314" uniqueCount="165">
  <si>
    <t>규격</t>
    <phoneticPr fontId="2" type="noConversion"/>
  </si>
  <si>
    <t>노무비</t>
    <phoneticPr fontId="2" type="noConversion"/>
  </si>
  <si>
    <t>합계</t>
    <phoneticPr fontId="2" type="noConversion"/>
  </si>
  <si>
    <t>금액</t>
    <phoneticPr fontId="2" type="noConversion"/>
  </si>
  <si>
    <t>단위</t>
    <phoneticPr fontId="2" type="noConversion"/>
  </si>
  <si>
    <t xml:space="preserve"> </t>
    <phoneticPr fontId="2" type="noConversion"/>
  </si>
  <si>
    <t>SET</t>
    <phoneticPr fontId="2" type="noConversion"/>
  </si>
  <si>
    <t>품      명</t>
  </si>
  <si>
    <t>규      격</t>
  </si>
  <si>
    <t>단위</t>
  </si>
  <si>
    <t>수량</t>
  </si>
  <si>
    <t>재  료  비</t>
  </si>
  <si>
    <t>노  무  비</t>
  </si>
  <si>
    <t>경      비</t>
  </si>
  <si>
    <t>합      계</t>
  </si>
  <si>
    <t>비  고</t>
  </si>
  <si>
    <t>품목코드</t>
  </si>
  <si>
    <t>변수</t>
  </si>
  <si>
    <t>설정</t>
  </si>
  <si>
    <t>공종코드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</si>
  <si>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</si>
  <si>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</si>
  <si>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</si>
  <si>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</si>
  <si>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</si>
  <si>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</si>
  <si>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</si>
  <si>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</si>
  <si>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</si>
  <si>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</si>
  <si>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</si>
  <si>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</si>
  <si>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</si>
  <si>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</si>
  <si>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</si>
  <si>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</si>
  <si>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</si>
  <si>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</si>
  <si>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</si>
  <si>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</si>
  <si>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</si>
  <si>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</si>
  <si>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</si>
  <si>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</si>
  <si>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</si>
  <si>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</si>
  <si>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</si>
  <si>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공종구분</t>
  </si>
  <si>
    <t>공종레벨</t>
  </si>
  <si>
    <t>공종+자재</t>
  </si>
  <si>
    <t>고유번호</t>
  </si>
  <si>
    <t>단  가</t>
  </si>
  <si>
    <t>금  액</t>
  </si>
  <si>
    <t>0103</t>
  </si>
  <si>
    <t>5A9295F0AA98DF3EE2A43F558B917C</t>
  </si>
  <si>
    <t/>
  </si>
  <si>
    <t>T</t>
  </si>
  <si>
    <t>F</t>
  </si>
  <si>
    <t>01035A9295F0AA98DF3EE2A43F558B917C</t>
  </si>
  <si>
    <t>5A9295F0AA98DF3EE2A43F55A66D73</t>
  </si>
  <si>
    <t>01035A9295F0AA98DF3EE2A43F55A66D73</t>
  </si>
  <si>
    <t>5A9295F0AA98DF3ED0240B1508267D</t>
  </si>
  <si>
    <t>01035A9295F0AA98DF3ED0240B1508267D</t>
  </si>
  <si>
    <t>5A9295F0AA98DF3ED0240A05B2587B</t>
  </si>
  <si>
    <t>01035A9295F0AA98DF3ED0240A05B2587B</t>
  </si>
  <si>
    <t>5A9295F0AA98DF3ED024082560DA74</t>
  </si>
  <si>
    <t>01035A9295F0AA98DF3ED024082560DA74</t>
  </si>
  <si>
    <t>5A9295F0AA98DF3ED0240915F83973</t>
  </si>
  <si>
    <t>01010401</t>
  </si>
  <si>
    <t>010104015A9295F0AA98DF3ED0240915F83973</t>
  </si>
  <si>
    <t>[ 합           계 ]</t>
  </si>
  <si>
    <t>TOTAL</t>
  </si>
  <si>
    <t>원   가   계   산   서</t>
    <phoneticPr fontId="2" type="noConversion"/>
  </si>
  <si>
    <t>비                                목</t>
    <phoneticPr fontId="2" type="noConversion"/>
  </si>
  <si>
    <t>금           액</t>
    <phoneticPr fontId="2" type="noConversion"/>
  </si>
  <si>
    <t>구         성         비</t>
    <phoneticPr fontId="2" type="noConversion"/>
  </si>
  <si>
    <t>비         고</t>
    <phoneticPr fontId="2" type="noConversion"/>
  </si>
  <si>
    <t>순
공
사
원
가</t>
  </si>
  <si>
    <t>재
료
비</t>
  </si>
  <si>
    <t>직      접         재      료      비</t>
  </si>
  <si>
    <t>[ 소                          계 ]</t>
  </si>
  <si>
    <t>노
무
비</t>
  </si>
  <si>
    <t>직      접         노      무      비</t>
  </si>
  <si>
    <t>간      접         노      무      비</t>
  </si>
  <si>
    <t>직접노무비</t>
  </si>
  <si>
    <t>×</t>
  </si>
  <si>
    <t>50억미만, 7~12개월</t>
    <phoneticPr fontId="2" type="noConversion"/>
  </si>
  <si>
    <t>경
비</t>
  </si>
  <si>
    <t>산          출          경          비</t>
  </si>
  <si>
    <t>산      재         보      험      료</t>
  </si>
  <si>
    <t>노무비</t>
  </si>
  <si>
    <t>모든건설공사 적용</t>
  </si>
  <si>
    <t>고      용         보      험      료</t>
  </si>
  <si>
    <t>건      강         보      험      료</t>
  </si>
  <si>
    <t>공사기간 1개월 이상공사</t>
  </si>
  <si>
    <t>연      금         보      험      료</t>
  </si>
  <si>
    <t>노   인  장  기  요  양  보  험  료</t>
  </si>
  <si>
    <t>건강보험료</t>
  </si>
  <si>
    <t>산  업  안  전  보  건  관  리  비</t>
  </si>
  <si>
    <t>(재+직노)</t>
    <phoneticPr fontId="2" type="noConversion"/>
  </si>
  <si>
    <t>총공사금액4천이상</t>
  </si>
  <si>
    <t>퇴    직    공   제   부    금    비</t>
    <phoneticPr fontId="2" type="noConversion"/>
  </si>
  <si>
    <t>추정금액 3억원이상</t>
    <phoneticPr fontId="2" type="noConversion"/>
  </si>
  <si>
    <t>건설기계대여금지급보증서발급수수료</t>
    <phoneticPr fontId="2" type="noConversion"/>
  </si>
  <si>
    <t>(재+직노+산경)</t>
  </si>
  <si>
    <t>전문건설업(기계설비공사업 및 그외)</t>
    <phoneticPr fontId="2" type="noConversion"/>
  </si>
  <si>
    <t>기          타          경          비</t>
  </si>
  <si>
    <t>(재료비+노무비)</t>
  </si>
  <si>
    <t>환      경         보      전      비</t>
  </si>
  <si>
    <t>기타적용</t>
  </si>
  <si>
    <t>계</t>
  </si>
  <si>
    <t>재료비+노무비+경비</t>
    <phoneticPr fontId="2" type="noConversion"/>
  </si>
  <si>
    <t>일        반         관        리        비</t>
  </si>
  <si>
    <t>전문, 5억 미만</t>
    <phoneticPr fontId="2" type="noConversion"/>
  </si>
  <si>
    <t>이                                         윤</t>
  </si>
  <si>
    <t>(노무비+경비+일관)</t>
  </si>
  <si>
    <t>15%이내</t>
    <phoneticPr fontId="2" type="noConversion"/>
  </si>
  <si>
    <t>50억미만(15%이내)</t>
    <phoneticPr fontId="2" type="noConversion"/>
  </si>
  <si>
    <t>공            급            가            액</t>
  </si>
  <si>
    <t>(재료비+노무비+경비+일반관리비+이윤)</t>
    <phoneticPr fontId="2" type="noConversion"/>
  </si>
  <si>
    <t>부        가         가        치        세</t>
  </si>
  <si>
    <t>공급가액</t>
  </si>
  <si>
    <t>[도                     급                     액]</t>
  </si>
  <si>
    <t>폐     기     물      처     리     비</t>
    <phoneticPr fontId="2" type="noConversion"/>
  </si>
  <si>
    <t>이윤</t>
    <phoneticPr fontId="2" type="noConversion"/>
  </si>
  <si>
    <t>부가세</t>
    <phoneticPr fontId="2" type="noConversion"/>
  </si>
  <si>
    <t>절사금액</t>
    <phoneticPr fontId="2" type="noConversion"/>
  </si>
  <si>
    <t>시브</t>
    <phoneticPr fontId="2" type="noConversion"/>
  </si>
  <si>
    <t>로프</t>
    <phoneticPr fontId="2" type="noConversion"/>
  </si>
  <si>
    <t>PMS280(Φ10*5)</t>
    <phoneticPr fontId="2" type="noConversion"/>
  </si>
  <si>
    <t>Φ10 (120M*4본*3개소)</t>
  </si>
  <si>
    <t>Φ10 (126M*5본*2개소)</t>
  </si>
  <si>
    <t>Φ10 (132M*5본*4개소)</t>
  </si>
  <si>
    <t>Φ10 (152M*5본*1개소)</t>
  </si>
  <si>
    <t>Φ10 (176M*5본*1개소)</t>
  </si>
  <si>
    <t>Φ10 (182M*5본*2개소)</t>
  </si>
  <si>
    <t>Φ10 (182M*5본*1개소)</t>
  </si>
  <si>
    <t>Φ10 (140M*5본*2개소)</t>
  </si>
  <si>
    <t>Φ10 (148M*5본*2개소)</t>
  </si>
  <si>
    <t>Φ10 (152M*5본*2개소)</t>
  </si>
  <si>
    <t>품명</t>
    <phoneticPr fontId="2" type="noConversion"/>
  </si>
  <si>
    <t>M</t>
    <phoneticPr fontId="2" type="noConversion"/>
  </si>
  <si>
    <t>소계</t>
    <phoneticPr fontId="2" type="noConversion"/>
  </si>
  <si>
    <t>소계</t>
    <phoneticPr fontId="2" type="noConversion"/>
  </si>
  <si>
    <t>경비 등</t>
    <phoneticPr fontId="2" type="noConversion"/>
  </si>
  <si>
    <t>총계</t>
    <phoneticPr fontId="2" type="noConversion"/>
  </si>
  <si>
    <t>단가</t>
    <phoneticPr fontId="2" type="noConversion"/>
  </si>
  <si>
    <t>수량</t>
    <phoneticPr fontId="2" type="noConversion"/>
  </si>
  <si>
    <t>적용금액</t>
    <phoneticPr fontId="2" type="noConversion"/>
  </si>
  <si>
    <t>(단위 : 원)</t>
    <phoneticPr fontId="2" type="noConversion"/>
  </si>
  <si>
    <t>Φ10 (166M*5본)</t>
    <phoneticPr fontId="2" type="noConversion"/>
  </si>
  <si>
    <t>Φ10 (176M*5본)</t>
    <phoneticPr fontId="2" type="noConversion"/>
  </si>
  <si>
    <t>Φ10 (182M*5본)</t>
    <phoneticPr fontId="2" type="noConversion"/>
  </si>
  <si>
    <t>세종 한뜰마을 1단지 승강기 시브 및 로프교체</t>
    <phoneticPr fontId="2" type="noConversion"/>
  </si>
  <si>
    <t>세종 범지기마을 5,6단지 승강기 시브 및 로프교체</t>
    <phoneticPr fontId="2" type="noConversion"/>
  </si>
  <si>
    <t>노무비</t>
    <phoneticPr fontId="2" type="noConversion"/>
  </si>
  <si>
    <t xml:space="preserve">Φ10 </t>
    <phoneticPr fontId="2" type="noConversion"/>
  </si>
  <si>
    <t>고철</t>
    <phoneticPr fontId="2" type="noConversion"/>
  </si>
  <si>
    <t>㎏</t>
    <phoneticPr fontId="2" type="noConversion"/>
  </si>
  <si>
    <t>소계</t>
    <phoneticPr fontId="2" type="noConversion"/>
  </si>
  <si>
    <t>소계</t>
    <phoneticPr fontId="2" type="noConversion"/>
  </si>
  <si>
    <t>고철</t>
    <phoneticPr fontId="2" type="noConversion"/>
  </si>
  <si>
    <t>▣ 세종지역 공무원임대주택 승강기부품 교체공사(메인쉬브, 로프)</t>
    <phoneticPr fontId="2" type="noConversion"/>
  </si>
  <si>
    <t>범지기마을 5.6단지 세부수량산출</t>
    <phoneticPr fontId="2" type="noConversion"/>
  </si>
  <si>
    <t>한뜰마을 1단지 세부수량산출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</si>
</sst>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76" formatCode="_-* #,##0.0_-;\-* #,##0.0_-;_-* &quot;-&quot;_-;_-@_-"/>
    <numFmt numFmtId="177" formatCode="0.0%"/>
    <numFmt numFmtId="178" formatCode="#,##0_ "/>
    <numFmt numFmtId="179" formatCode="#,###&quot;:관급&quot;"/>
    <numFmt numFmtId="180" formatCode="#,###&quot;원절삭&quot;"/>
    <numFmt numFmtId="181" formatCode="_-* #,##0_-;\-* #,##0_-;_-* &quot;-&quot;??_-;_-@_-"/>
    <numFmt numFmtId="182" formatCode="0.000%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u/>
      <sz val="18"/>
      <color theme="1"/>
      <name val="HY견고딕"/>
      <family val="1"/>
      <charset val="129"/>
    </font>
    <font>
      <u/>
      <sz val="18"/>
      <name val="HY견고딕"/>
      <family val="1"/>
      <charset val="129"/>
    </font>
    <font>
      <sz val="11"/>
      <name val="돋움"/>
      <family val="3"/>
      <charset val="129"/>
    </font>
    <font>
      <b/>
      <sz val="11"/>
      <color indexed="12"/>
      <name val="굴림"/>
      <family val="3"/>
      <charset val="129"/>
    </font>
    <font>
      <b/>
      <sz val="9"/>
      <color indexed="12"/>
      <name val="굴림"/>
      <family val="3"/>
      <charset val="129"/>
    </font>
    <font>
      <b/>
      <sz val="9"/>
      <color indexed="10"/>
      <name val="굴림"/>
      <family val="3"/>
      <charset val="129"/>
    </font>
    <font>
      <b/>
      <sz val="9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9"/>
      <name val="굴림"/>
      <family val="3"/>
      <charset val="129"/>
    </font>
    <font>
      <b/>
      <sz val="10"/>
      <color rgb="FF0070C0"/>
      <name val="굴림"/>
      <family val="3"/>
      <charset val="129"/>
    </font>
    <font>
      <b/>
      <sz val="9"/>
      <color rgb="FF0070C0"/>
      <name val="굴림"/>
      <family val="3"/>
      <charset val="129"/>
    </font>
    <font>
      <sz val="10"/>
      <color theme="1"/>
      <name val="굴림"/>
      <family val="3"/>
      <charset val="129"/>
    </font>
    <font>
      <sz val="10"/>
      <color indexed="12"/>
      <name val="굴림"/>
      <family val="3"/>
      <charset val="129"/>
    </font>
    <font>
      <sz val="9"/>
      <color theme="1"/>
      <name val="굴림"/>
      <family val="3"/>
      <charset val="129"/>
    </font>
    <font>
      <sz val="9"/>
      <color rgb="FF0070C0"/>
      <name val="굴림"/>
      <family val="3"/>
      <charset val="129"/>
    </font>
    <font>
      <b/>
      <sz val="25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/>
    <xf numFmtId="41" fontId="8" fillId="0" borderId="0" applyFont="0" applyFill="0" applyBorder="0" applyAlignment="0" applyProtection="0"/>
  </cellStyleXfs>
  <cellXfs count="133">
    <xf numFmtId="0" fontId="0" fillId="0" borderId="0" xfId="0">
      <alignment vertical="center"/>
    </xf>
    <xf numFmtId="0" fontId="4" fillId="0" borderId="0" xfId="0" applyFont="1">
      <alignment vertical="center"/>
    </xf>
    <xf numFmtId="41" fontId="5" fillId="5" borderId="1" xfId="1" quotePrefix="1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/>
    </xf>
    <xf numFmtId="176" fontId="5" fillId="0" borderId="1" xfId="1" quotePrefix="1" applyNumberFormat="1" applyFont="1" applyFill="1" applyBorder="1" applyAlignment="1">
      <alignment horizontal="center" vertical="center" shrinkToFit="1"/>
    </xf>
    <xf numFmtId="41" fontId="5" fillId="0" borderId="1" xfId="1" quotePrefix="1" applyNumberFormat="1" applyFont="1" applyFill="1" applyBorder="1" applyAlignment="1">
      <alignment horizontal="center" vertical="center"/>
    </xf>
    <xf numFmtId="0" fontId="4" fillId="0" borderId="0" xfId="0" quotePrefix="1" applyFont="1">
      <alignment vertical="center"/>
    </xf>
    <xf numFmtId="0" fontId="4" fillId="0" borderId="1" xfId="0" quotePrefix="1" applyFont="1" applyBorder="1" applyAlignment="1">
      <alignment vertical="center" wrapText="1"/>
    </xf>
    <xf numFmtId="0" fontId="4" fillId="0" borderId="1" xfId="0" quotePrefix="1" applyFont="1" applyBorder="1" applyAlignment="1">
      <alignment horizontal="center" vertical="center" wrapText="1"/>
    </xf>
    <xf numFmtId="176" fontId="4" fillId="0" borderId="1" xfId="1" applyNumberFormat="1" applyFont="1" applyBorder="1" applyAlignment="1">
      <alignment vertical="center" shrinkToFit="1"/>
    </xf>
    <xf numFmtId="41" fontId="4" fillId="0" borderId="1" xfId="1" applyNumberFormat="1" applyFont="1" applyBorder="1" applyAlignment="1">
      <alignment vertical="center" wrapText="1"/>
    </xf>
    <xf numFmtId="41" fontId="4" fillId="0" borderId="1" xfId="1" applyNumberFormat="1" applyFont="1" applyFill="1" applyBorder="1" applyAlignment="1">
      <alignment vertical="center" wrapText="1"/>
    </xf>
    <xf numFmtId="0" fontId="4" fillId="0" borderId="0" xfId="0" quotePrefix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1" applyNumberFormat="1" applyFont="1" applyAlignment="1">
      <alignment vertical="center" shrinkToFit="1"/>
    </xf>
    <xf numFmtId="41" fontId="4" fillId="0" borderId="0" xfId="1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11" fillId="0" borderId="0" xfId="2" applyFont="1" applyAlignment="1">
      <alignment horizontal="center" vertical="center"/>
    </xf>
    <xf numFmtId="0" fontId="13" fillId="4" borderId="8" xfId="2" applyFont="1" applyFill="1" applyBorder="1" applyAlignment="1">
      <alignment horizontal="center" vertical="center" shrinkToFit="1"/>
    </xf>
    <xf numFmtId="0" fontId="14" fillId="0" borderId="10" xfId="2" applyFont="1" applyBorder="1" applyAlignment="1">
      <alignment horizontal="center" vertical="center" wrapText="1" shrinkToFit="1"/>
    </xf>
    <xf numFmtId="0" fontId="14" fillId="0" borderId="11" xfId="2" applyFont="1" applyBorder="1" applyAlignment="1">
      <alignment horizontal="center" vertical="center" shrinkToFit="1"/>
    </xf>
    <xf numFmtId="41" fontId="14" fillId="0" borderId="10" xfId="3" applyFont="1" applyBorder="1" applyAlignment="1">
      <alignment horizontal="center" vertical="center" shrinkToFit="1"/>
    </xf>
    <xf numFmtId="41" fontId="14" fillId="0" borderId="12" xfId="3" applyFont="1" applyBorder="1" applyAlignment="1">
      <alignment horizontal="center" vertical="center" shrinkToFit="1"/>
    </xf>
    <xf numFmtId="41" fontId="14" fillId="0" borderId="11" xfId="3" applyFont="1" applyBorder="1" applyAlignment="1">
      <alignment horizontal="right" vertical="center" shrinkToFit="1"/>
    </xf>
    <xf numFmtId="41" fontId="14" fillId="0" borderId="10" xfId="3" applyFont="1" applyBorder="1" applyAlignment="1">
      <alignment vertical="center" shrinkToFit="1"/>
    </xf>
    <xf numFmtId="0" fontId="15" fillId="0" borderId="9" xfId="2" applyFont="1" applyBorder="1" applyAlignment="1">
      <alignment horizontal="center" vertical="center" shrinkToFit="1"/>
    </xf>
    <xf numFmtId="0" fontId="0" fillId="0" borderId="0" xfId="0" applyFont="1" applyBorder="1">
      <alignment vertical="center"/>
    </xf>
    <xf numFmtId="0" fontId="16" fillId="6" borderId="10" xfId="2" applyFont="1" applyFill="1" applyBorder="1" applyAlignment="1">
      <alignment horizontal="center" vertical="center" shrinkToFit="1"/>
    </xf>
    <xf numFmtId="0" fontId="16" fillId="6" borderId="11" xfId="2" applyFont="1" applyFill="1" applyBorder="1" applyAlignment="1">
      <alignment horizontal="center" vertical="center" shrinkToFit="1"/>
    </xf>
    <xf numFmtId="41" fontId="16" fillId="6" borderId="10" xfId="3" applyFont="1" applyFill="1" applyBorder="1" applyAlignment="1">
      <alignment horizontal="center" vertical="center" shrinkToFit="1"/>
    </xf>
    <xf numFmtId="41" fontId="16" fillId="6" borderId="12" xfId="3" applyFont="1" applyFill="1" applyBorder="1" applyAlignment="1">
      <alignment horizontal="center" vertical="center" shrinkToFit="1"/>
    </xf>
    <xf numFmtId="41" fontId="16" fillId="6" borderId="11" xfId="3" applyFont="1" applyFill="1" applyBorder="1" applyAlignment="1">
      <alignment horizontal="right" vertical="center" shrinkToFit="1"/>
    </xf>
    <xf numFmtId="41" fontId="16" fillId="6" borderId="10" xfId="3" applyFont="1" applyFill="1" applyBorder="1" applyAlignment="1">
      <alignment vertical="center" shrinkToFit="1"/>
    </xf>
    <xf numFmtId="0" fontId="17" fillId="6" borderId="9" xfId="2" applyFont="1" applyFill="1" applyBorder="1" applyAlignment="1">
      <alignment horizontal="center" vertical="center" shrinkToFit="1"/>
    </xf>
    <xf numFmtId="177" fontId="14" fillId="0" borderId="10" xfId="3" applyNumberFormat="1" applyFont="1" applyBorder="1" applyAlignment="1">
      <alignment vertical="center" shrinkToFit="1"/>
    </xf>
    <xf numFmtId="41" fontId="14" fillId="0" borderId="10" xfId="3" applyFont="1" applyBorder="1" applyAlignment="1">
      <alignment horizontal="left" vertical="center" shrinkToFit="1"/>
    </xf>
    <xf numFmtId="178" fontId="18" fillId="3" borderId="10" xfId="3" applyNumberFormat="1" applyFont="1" applyFill="1" applyBorder="1" applyAlignment="1">
      <alignment horizontal="right" vertical="center" shrinkToFit="1"/>
    </xf>
    <xf numFmtId="10" fontId="14" fillId="0" borderId="10" xfId="3" applyNumberFormat="1" applyFont="1" applyBorder="1" applyAlignment="1">
      <alignment vertical="center" shrinkToFit="1"/>
    </xf>
    <xf numFmtId="41" fontId="19" fillId="0" borderId="10" xfId="3" applyFont="1" applyBorder="1" applyAlignment="1">
      <alignment horizontal="center" vertical="center" shrinkToFit="1"/>
    </xf>
    <xf numFmtId="179" fontId="20" fillId="0" borderId="9" xfId="2" applyNumberFormat="1" applyFont="1" applyBorder="1" applyAlignment="1">
      <alignment horizontal="center" vertical="center" shrinkToFit="1"/>
    </xf>
    <xf numFmtId="0" fontId="3" fillId="0" borderId="0" xfId="0" applyFont="1" applyBorder="1">
      <alignment vertical="center"/>
    </xf>
    <xf numFmtId="0" fontId="16" fillId="2" borderId="11" xfId="2" applyFont="1" applyFill="1" applyBorder="1" applyAlignment="1">
      <alignment horizontal="center" vertical="center" shrinkToFit="1"/>
    </xf>
    <xf numFmtId="41" fontId="16" fillId="2" borderId="10" xfId="3" applyFont="1" applyFill="1" applyBorder="1" applyAlignment="1">
      <alignment horizontal="center" vertical="center" shrinkToFit="1"/>
    </xf>
    <xf numFmtId="41" fontId="16" fillId="2" borderId="12" xfId="3" applyFont="1" applyFill="1" applyBorder="1" applyAlignment="1">
      <alignment horizontal="center" vertical="center" shrinkToFit="1"/>
    </xf>
    <xf numFmtId="41" fontId="16" fillId="2" borderId="11" xfId="3" applyFont="1" applyFill="1" applyBorder="1" applyAlignment="1">
      <alignment horizontal="right" vertical="center" shrinkToFit="1"/>
    </xf>
    <xf numFmtId="41" fontId="16" fillId="2" borderId="10" xfId="3" applyFont="1" applyFill="1" applyBorder="1" applyAlignment="1">
      <alignment vertical="center" shrinkToFit="1"/>
    </xf>
    <xf numFmtId="0" fontId="21" fillId="2" borderId="9" xfId="2" applyFont="1" applyFill="1" applyBorder="1" applyAlignment="1">
      <alignment horizontal="center" vertical="center" shrinkToFit="1"/>
    </xf>
    <xf numFmtId="10" fontId="14" fillId="0" borderId="10" xfId="3" applyNumberFormat="1" applyFont="1" applyBorder="1" applyAlignment="1">
      <alignment vertical="center"/>
    </xf>
    <xf numFmtId="41" fontId="14" fillId="0" borderId="10" xfId="3" applyFont="1" applyBorder="1" applyAlignment="1">
      <alignment horizontal="left" vertical="center"/>
    </xf>
    <xf numFmtId="180" fontId="20" fillId="0" borderId="9" xfId="2" applyNumberFormat="1" applyFont="1" applyBorder="1" applyAlignment="1">
      <alignment horizontal="center" vertical="center" shrinkToFit="1"/>
    </xf>
    <xf numFmtId="41" fontId="14" fillId="0" borderId="10" xfId="3" applyNumberFormat="1" applyFont="1" applyBorder="1" applyAlignment="1">
      <alignment horizontal="center" vertical="center" shrinkToFit="1"/>
    </xf>
    <xf numFmtId="9" fontId="14" fillId="0" borderId="10" xfId="3" applyNumberFormat="1" applyFont="1" applyBorder="1" applyAlignment="1">
      <alignment vertical="center" shrinkToFit="1"/>
    </xf>
    <xf numFmtId="0" fontId="16" fillId="7" borderId="13" xfId="2" applyFont="1" applyFill="1" applyBorder="1" applyAlignment="1">
      <alignment horizontal="center" vertical="center" shrinkToFit="1"/>
    </xf>
    <xf numFmtId="41" fontId="16" fillId="7" borderId="14" xfId="3" applyFont="1" applyFill="1" applyBorder="1" applyAlignment="1">
      <alignment horizontal="center" vertical="center" shrinkToFit="1"/>
    </xf>
    <xf numFmtId="41" fontId="16" fillId="7" borderId="15" xfId="3" applyFont="1" applyFill="1" applyBorder="1" applyAlignment="1">
      <alignment horizontal="center" vertical="center" shrinkToFit="1"/>
    </xf>
    <xf numFmtId="41" fontId="16" fillId="7" borderId="13" xfId="3" applyFont="1" applyFill="1" applyBorder="1" applyAlignment="1">
      <alignment horizontal="right" vertical="center" shrinkToFit="1"/>
    </xf>
    <xf numFmtId="41" fontId="16" fillId="7" borderId="14" xfId="3" applyFont="1" applyFill="1" applyBorder="1" applyAlignment="1">
      <alignment vertical="center" shrinkToFit="1"/>
    </xf>
    <xf numFmtId="0" fontId="16" fillId="7" borderId="16" xfId="2" applyFont="1" applyFill="1" applyBorder="1" applyAlignment="1">
      <alignment horizontal="center" vertical="center" shrinkToFit="1"/>
    </xf>
    <xf numFmtId="41" fontId="0" fillId="0" borderId="0" xfId="0" applyNumberFormat="1">
      <alignment vertical="center"/>
    </xf>
    <xf numFmtId="181" fontId="0" fillId="0" borderId="0" xfId="0" applyNumberFormat="1">
      <alignment vertical="center"/>
    </xf>
    <xf numFmtId="182" fontId="0" fillId="0" borderId="0" xfId="0" applyNumberFormat="1">
      <alignment vertical="center"/>
    </xf>
    <xf numFmtId="41" fontId="14" fillId="0" borderId="10" xfId="3" applyFont="1" applyBorder="1" applyAlignment="1">
      <alignment horizontal="center" vertical="center" shrinkToFit="1"/>
    </xf>
    <xf numFmtId="0" fontId="4" fillId="0" borderId="4" xfId="0" quotePrefix="1" applyFont="1" applyBorder="1" applyAlignment="1">
      <alignment vertical="center" wrapText="1"/>
    </xf>
    <xf numFmtId="41" fontId="14" fillId="0" borderId="10" xfId="3" applyFont="1" applyBorder="1" applyAlignment="1">
      <alignment horizontal="center" vertical="center" shrinkToFit="1"/>
    </xf>
    <xf numFmtId="0" fontId="22" fillId="0" borderId="0" xfId="0" applyFont="1" applyAlignment="1">
      <alignment horizontal="centerContinuous" vertical="center"/>
    </xf>
    <xf numFmtId="0" fontId="0" fillId="0" borderId="0" xfId="0" applyAlignment="1">
      <alignment horizontal="right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41" fontId="0" fillId="0" borderId="21" xfId="1" applyFont="1" applyBorder="1">
      <alignment vertical="center"/>
    </xf>
    <xf numFmtId="41" fontId="0" fillId="0" borderId="22" xfId="1" applyFont="1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0" xfId="0" applyBorder="1" applyAlignment="1">
      <alignment horizontal="center" vertical="center"/>
    </xf>
    <xf numFmtId="41" fontId="0" fillId="0" borderId="20" xfId="1" applyFont="1" applyBorder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1" applyNumberFormat="1" applyFont="1" applyFill="1" applyBorder="1" applyAlignment="1">
      <alignment vertical="center" shrinkToFit="1"/>
    </xf>
    <xf numFmtId="0" fontId="4" fillId="0" borderId="0" xfId="0" applyFont="1" applyFill="1">
      <alignment vertical="center"/>
    </xf>
    <xf numFmtId="41" fontId="0" fillId="0" borderId="20" xfId="0" applyNumberFormat="1" applyBorder="1">
      <alignment vertical="center"/>
    </xf>
    <xf numFmtId="182" fontId="14" fillId="0" borderId="10" xfId="3" applyNumberFormat="1" applyFont="1" applyBorder="1" applyAlignment="1">
      <alignment vertical="center" shrinkToFit="1"/>
    </xf>
    <xf numFmtId="181" fontId="4" fillId="0" borderId="1" xfId="1" applyNumberFormat="1" applyFont="1" applyBorder="1" applyAlignment="1">
      <alignment vertical="center" wrapText="1"/>
    </xf>
    <xf numFmtId="0" fontId="4" fillId="0" borderId="3" xfId="0" quotePrefix="1" applyFont="1" applyBorder="1" applyAlignment="1">
      <alignment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0" fontId="5" fillId="0" borderId="1" xfId="0" quotePrefix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vertical="center" shrinkToFit="1"/>
    </xf>
    <xf numFmtId="41" fontId="5" fillId="0" borderId="1" xfId="1" applyNumberFormat="1" applyFont="1" applyBorder="1" applyAlignment="1">
      <alignment vertical="center" wrapText="1"/>
    </xf>
    <xf numFmtId="41" fontId="5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3" fontId="0" fillId="0" borderId="0" xfId="0" applyNumberFormat="1" applyFont="1" applyBorder="1">
      <alignment vertical="center"/>
    </xf>
    <xf numFmtId="0" fontId="14" fillId="2" borderId="10" xfId="2" applyFont="1" applyFill="1" applyBorder="1" applyAlignment="1">
      <alignment horizontal="center" vertical="center" wrapText="1" shrinkToFit="1"/>
    </xf>
    <xf numFmtId="0" fontId="14" fillId="2" borderId="11" xfId="2" applyFont="1" applyFill="1" applyBorder="1" applyAlignment="1">
      <alignment horizontal="center" vertical="center" shrinkToFit="1"/>
    </xf>
    <xf numFmtId="41" fontId="14" fillId="2" borderId="10" xfId="3" applyFont="1" applyFill="1" applyBorder="1" applyAlignment="1">
      <alignment horizontal="center" vertical="center" shrinkToFit="1"/>
    </xf>
    <xf numFmtId="0" fontId="14" fillId="2" borderId="10" xfId="2" applyFont="1" applyFill="1" applyBorder="1" applyAlignment="1">
      <alignment horizontal="center" vertical="center" shrinkToFit="1"/>
    </xf>
    <xf numFmtId="0" fontId="16" fillId="7" borderId="13" xfId="2" applyFont="1" applyFill="1" applyBorder="1" applyAlignment="1">
      <alignment horizontal="center" vertical="center" shrinkToFit="1"/>
    </xf>
    <xf numFmtId="0" fontId="16" fillId="7" borderId="14" xfId="2" applyFont="1" applyFill="1" applyBorder="1" applyAlignment="1">
      <alignment horizontal="center" vertical="center" shrinkToFit="1"/>
    </xf>
    <xf numFmtId="0" fontId="14" fillId="0" borderId="11" xfId="2" applyFont="1" applyBorder="1" applyAlignment="1">
      <alignment horizontal="center" vertical="center" shrinkToFit="1"/>
    </xf>
    <xf numFmtId="0" fontId="14" fillId="0" borderId="10" xfId="2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3" fillId="4" borderId="5" xfId="2" applyFont="1" applyFill="1" applyBorder="1" applyAlignment="1">
      <alignment horizontal="center" vertical="center" shrinkToFit="1"/>
    </xf>
    <xf numFmtId="0" fontId="13" fillId="4" borderId="6" xfId="2" applyFont="1" applyFill="1" applyBorder="1" applyAlignment="1">
      <alignment horizontal="center" vertical="center" shrinkToFit="1"/>
    </xf>
    <xf numFmtId="0" fontId="13" fillId="4" borderId="7" xfId="2" applyFont="1" applyFill="1" applyBorder="1" applyAlignment="1">
      <alignment horizontal="center" vertical="center" shrinkToFit="1"/>
    </xf>
    <xf numFmtId="0" fontId="14" fillId="0" borderId="9" xfId="2" applyFont="1" applyBorder="1" applyAlignment="1">
      <alignment horizontal="center" vertical="center" wrapText="1" shrinkToFit="1"/>
    </xf>
    <xf numFmtId="0" fontId="14" fillId="0" borderId="9" xfId="2" applyFont="1" applyBorder="1" applyAlignment="1">
      <alignment horizontal="center" vertical="center" shrinkToFit="1"/>
    </xf>
    <xf numFmtId="0" fontId="16" fillId="2" borderId="11" xfId="2" applyFont="1" applyFill="1" applyBorder="1" applyAlignment="1">
      <alignment horizontal="center" vertical="center" shrinkToFit="1"/>
    </xf>
    <xf numFmtId="0" fontId="16" fillId="2" borderId="10" xfId="2" applyFont="1" applyFill="1" applyBorder="1" applyAlignment="1">
      <alignment horizontal="center" vertical="center" shrinkToFit="1"/>
    </xf>
    <xf numFmtId="41" fontId="14" fillId="0" borderId="11" xfId="3" applyFont="1" applyBorder="1" applyAlignment="1">
      <alignment horizontal="center" vertical="center" shrinkToFit="1"/>
    </xf>
    <xf numFmtId="41" fontId="14" fillId="0" borderId="10" xfId="3" applyFont="1" applyBorder="1" applyAlignment="1">
      <alignment horizontal="center" vertical="center" shrinkToFit="1"/>
    </xf>
    <xf numFmtId="41" fontId="14" fillId="0" borderId="12" xfId="3" applyFont="1" applyBorder="1" applyAlignment="1">
      <alignment horizontal="center" vertical="center" shrinkToFit="1"/>
    </xf>
    <xf numFmtId="0" fontId="5" fillId="0" borderId="2" xfId="0" quotePrefix="1" applyFont="1" applyFill="1" applyBorder="1" applyAlignment="1">
      <alignment horizontal="left" vertical="center"/>
    </xf>
    <xf numFmtId="0" fontId="5" fillId="0" borderId="3" xfId="0" quotePrefix="1" applyFont="1" applyFill="1" applyBorder="1" applyAlignment="1">
      <alignment horizontal="left" vertical="center"/>
    </xf>
    <xf numFmtId="0" fontId="5" fillId="5" borderId="1" xfId="0" quotePrefix="1" applyFont="1" applyFill="1" applyBorder="1" applyAlignment="1">
      <alignment horizontal="center" vertical="center"/>
    </xf>
    <xf numFmtId="176" fontId="5" fillId="5" borderId="1" xfId="1" quotePrefix="1" applyNumberFormat="1" applyFont="1" applyFill="1" applyBorder="1" applyAlignment="1">
      <alignment horizontal="center" vertical="center" shrinkToFit="1"/>
    </xf>
    <xf numFmtId="41" fontId="5" fillId="5" borderId="1" xfId="1" quotePrefix="1" applyNumberFormat="1" applyFont="1" applyFill="1" applyBorder="1" applyAlignment="1">
      <alignment horizontal="center" vertical="center"/>
    </xf>
    <xf numFmtId="0" fontId="4" fillId="0" borderId="0" xfId="0" quotePrefix="1" applyFo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4">
    <cellStyle name="쉼표 [0]" xfId="1" builtinId="6"/>
    <cellStyle name="쉼표 [0] 2 2" xfId="3"/>
    <cellStyle name="표준" xfId="0" builtinId="0"/>
    <cellStyle name="표준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608;&#54861;&#44540;/&#45824;&#51204;&#51648;&#48512;/2019&#45380;/&#51076;&#45824;&#51452;&#53469;/&#46020;&#48176;%20&#48143;%20%20&#51109;&#54032;/&#51068;&#49345;&#44048;&#49324;/2-1.%20&#50896;&#44032;&#44228;&#49328;&#49436;%20&#48143;%20&#45236;&#50669;%20&#463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퇴거예정세대"/>
      <sheetName val="시설보수 예산현황"/>
      <sheetName val="내역서(갑지)"/>
      <sheetName val="원가계산서"/>
      <sheetName val="집계표"/>
      <sheetName val="세대당내역서"/>
      <sheetName val="일위대가목록"/>
      <sheetName val="일위대가"/>
      <sheetName val="단가대비표"/>
    </sheetNames>
    <sheetDataSet>
      <sheetData sheetId="0"/>
      <sheetData sheetId="1"/>
      <sheetData sheetId="2"/>
      <sheetData sheetId="3"/>
      <sheetData sheetId="4">
        <row r="26">
          <cell r="J26">
            <v>0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selection activeCell="M13" sqref="M13"/>
    </sheetView>
  </sheetViews>
  <sheetFormatPr defaultRowHeight="16.5" x14ac:dyDescent="0.3"/>
  <cols>
    <col min="1" max="2" width="6.625" customWidth="1"/>
    <col min="3" max="3" width="39.625" customWidth="1"/>
    <col min="4" max="4" width="1.375" customWidth="1"/>
    <col min="5" max="5" width="19.75" customWidth="1"/>
    <col min="6" max="6" width="2.75" customWidth="1"/>
    <col min="7" max="7" width="22.75" customWidth="1"/>
    <col min="8" max="8" width="3.5" customWidth="1"/>
    <col min="9" max="9" width="7.625" customWidth="1"/>
    <col min="10" max="10" width="3.5" customWidth="1"/>
    <col min="11" max="11" width="27.375" customWidth="1"/>
    <col min="13" max="13" width="15.625" bestFit="1" customWidth="1"/>
  </cols>
  <sheetData>
    <row r="1" spans="1:11" ht="22.5" x14ac:dyDescent="0.3">
      <c r="A1" s="111" t="s">
        <v>72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 ht="22.5" x14ac:dyDescent="0.3">
      <c r="A2" s="19"/>
      <c r="B2" s="19"/>
      <c r="C2" s="19"/>
      <c r="D2" s="19"/>
      <c r="E2" s="19"/>
      <c r="F2" s="19"/>
      <c r="G2" s="19"/>
      <c r="H2" s="19"/>
      <c r="I2" s="20"/>
      <c r="J2" s="19"/>
      <c r="K2" s="19"/>
    </row>
    <row r="3" spans="1:11" ht="17.25" thickBot="1" x14ac:dyDescent="0.35">
      <c r="A3" s="21" t="s">
        <v>162</v>
      </c>
      <c r="G3" s="22"/>
      <c r="H3" s="23"/>
      <c r="I3" s="24"/>
      <c r="J3" s="23"/>
      <c r="K3" s="25"/>
    </row>
    <row r="4" spans="1:11" ht="19.5" customHeight="1" x14ac:dyDescent="0.3">
      <c r="A4" s="112" t="s">
        <v>73</v>
      </c>
      <c r="B4" s="113"/>
      <c r="C4" s="113"/>
      <c r="D4" s="112" t="s">
        <v>74</v>
      </c>
      <c r="E4" s="113"/>
      <c r="F4" s="114"/>
      <c r="G4" s="112" t="s">
        <v>75</v>
      </c>
      <c r="H4" s="113"/>
      <c r="I4" s="113"/>
      <c r="J4" s="113"/>
      <c r="K4" s="26" t="s">
        <v>76</v>
      </c>
    </row>
    <row r="5" spans="1:11" s="34" customFormat="1" ht="19.5" customHeight="1" x14ac:dyDescent="0.3">
      <c r="A5" s="115" t="s">
        <v>77</v>
      </c>
      <c r="B5" s="115" t="s">
        <v>78</v>
      </c>
      <c r="C5" s="27" t="s">
        <v>79</v>
      </c>
      <c r="D5" s="28"/>
      <c r="E5" s="29"/>
      <c r="F5" s="30"/>
      <c r="G5" s="31"/>
      <c r="H5" s="29"/>
      <c r="I5" s="32"/>
      <c r="J5" s="29"/>
      <c r="K5" s="33"/>
    </row>
    <row r="6" spans="1:11" s="34" customFormat="1" ht="19.5" customHeight="1" x14ac:dyDescent="0.3">
      <c r="A6" s="116"/>
      <c r="B6" s="116"/>
      <c r="C6" s="35" t="s">
        <v>80</v>
      </c>
      <c r="D6" s="36"/>
      <c r="E6" s="37">
        <f>E5</f>
        <v>0</v>
      </c>
      <c r="F6" s="38"/>
      <c r="G6" s="39"/>
      <c r="H6" s="37"/>
      <c r="I6" s="40"/>
      <c r="J6" s="37"/>
      <c r="K6" s="41"/>
    </row>
    <row r="7" spans="1:11" s="34" customFormat="1" ht="19.5" customHeight="1" x14ac:dyDescent="0.3">
      <c r="A7" s="116"/>
      <c r="B7" s="115" t="s">
        <v>81</v>
      </c>
      <c r="C7" s="27" t="s">
        <v>82</v>
      </c>
      <c r="D7" s="28"/>
      <c r="E7" s="29"/>
      <c r="F7" s="30"/>
      <c r="G7" s="31"/>
      <c r="H7" s="29"/>
      <c r="I7" s="32"/>
      <c r="J7" s="29"/>
      <c r="K7" s="33"/>
    </row>
    <row r="8" spans="1:11" s="34" customFormat="1" ht="19.5" customHeight="1" x14ac:dyDescent="0.3">
      <c r="A8" s="116"/>
      <c r="B8" s="116"/>
      <c r="C8" s="27" t="s">
        <v>83</v>
      </c>
      <c r="D8" s="28"/>
      <c r="E8" s="29"/>
      <c r="F8" s="30"/>
      <c r="G8" s="31" t="s">
        <v>84</v>
      </c>
      <c r="H8" s="29" t="s">
        <v>85</v>
      </c>
      <c r="I8" s="42">
        <v>0.08</v>
      </c>
      <c r="J8" s="43"/>
      <c r="K8" s="33" t="s">
        <v>86</v>
      </c>
    </row>
    <row r="9" spans="1:11" s="34" customFormat="1" ht="19.5" customHeight="1" x14ac:dyDescent="0.3">
      <c r="A9" s="116"/>
      <c r="B9" s="116"/>
      <c r="C9" s="35" t="s">
        <v>80</v>
      </c>
      <c r="D9" s="36"/>
      <c r="E9" s="37">
        <f>E7+E8</f>
        <v>0</v>
      </c>
      <c r="F9" s="38"/>
      <c r="G9" s="39"/>
      <c r="H9" s="37"/>
      <c r="I9" s="40"/>
      <c r="J9" s="37"/>
      <c r="K9" s="41"/>
    </row>
    <row r="10" spans="1:11" s="34" customFormat="1" ht="19.5" customHeight="1" x14ac:dyDescent="0.3">
      <c r="A10" s="116"/>
      <c r="B10" s="115" t="s">
        <v>87</v>
      </c>
      <c r="C10" s="27" t="s">
        <v>88</v>
      </c>
      <c r="D10" s="28"/>
      <c r="E10" s="44">
        <f>[1]집계표!J26</f>
        <v>0</v>
      </c>
      <c r="F10" s="30"/>
      <c r="G10" s="31"/>
      <c r="H10" s="29"/>
      <c r="I10" s="32"/>
      <c r="J10" s="29"/>
      <c r="K10" s="33"/>
    </row>
    <row r="11" spans="1:11" s="34" customFormat="1" ht="19.5" customHeight="1" x14ac:dyDescent="0.3">
      <c r="A11" s="116"/>
      <c r="B11" s="116"/>
      <c r="C11" s="27" t="s">
        <v>89</v>
      </c>
      <c r="D11" s="28"/>
      <c r="E11" s="29">
        <f>TRUNC(E9*I11,0)</f>
        <v>0</v>
      </c>
      <c r="F11" s="30"/>
      <c r="G11" s="31" t="s">
        <v>90</v>
      </c>
      <c r="H11" s="29" t="s">
        <v>85</v>
      </c>
      <c r="I11" s="45">
        <v>3.73E-2</v>
      </c>
      <c r="J11" s="43"/>
      <c r="K11" s="33" t="s">
        <v>91</v>
      </c>
    </row>
    <row r="12" spans="1:11" s="34" customFormat="1" ht="19.5" customHeight="1" x14ac:dyDescent="0.3">
      <c r="A12" s="116"/>
      <c r="B12" s="116"/>
      <c r="C12" s="27" t="s">
        <v>92</v>
      </c>
      <c r="D12" s="28"/>
      <c r="E12" s="29"/>
      <c r="F12" s="30"/>
      <c r="G12" s="31" t="s">
        <v>90</v>
      </c>
      <c r="H12" s="29" t="s">
        <v>85</v>
      </c>
      <c r="I12" s="45">
        <v>8.6999999999999994E-3</v>
      </c>
      <c r="J12" s="43"/>
      <c r="K12" s="33" t="s">
        <v>91</v>
      </c>
    </row>
    <row r="13" spans="1:11" s="34" customFormat="1" ht="19.5" customHeight="1" x14ac:dyDescent="0.3">
      <c r="A13" s="116"/>
      <c r="B13" s="116"/>
      <c r="C13" s="103" t="s">
        <v>93</v>
      </c>
      <c r="D13" s="104"/>
      <c r="E13" s="105">
        <v>1383091</v>
      </c>
      <c r="F13" s="30"/>
      <c r="G13" s="31" t="s">
        <v>84</v>
      </c>
      <c r="H13" s="29" t="s">
        <v>85</v>
      </c>
      <c r="I13" s="91">
        <v>3.3349999999999998E-2</v>
      </c>
      <c r="J13" s="43"/>
      <c r="K13" s="33" t="s">
        <v>94</v>
      </c>
    </row>
    <row r="14" spans="1:11" s="34" customFormat="1" ht="19.5" customHeight="1" x14ac:dyDescent="0.3">
      <c r="A14" s="116"/>
      <c r="B14" s="116"/>
      <c r="C14" s="103" t="s">
        <v>95</v>
      </c>
      <c r="D14" s="104"/>
      <c r="E14" s="105">
        <v>1866241</v>
      </c>
      <c r="F14" s="30"/>
      <c r="G14" s="31" t="s">
        <v>84</v>
      </c>
      <c r="H14" s="29" t="s">
        <v>85</v>
      </c>
      <c r="I14" s="45">
        <v>4.4999999999999998E-2</v>
      </c>
      <c r="J14" s="43"/>
      <c r="K14" s="33" t="s">
        <v>94</v>
      </c>
    </row>
    <row r="15" spans="1:11" s="34" customFormat="1" ht="19.5" customHeight="1" x14ac:dyDescent="0.3">
      <c r="A15" s="116"/>
      <c r="B15" s="116"/>
      <c r="C15" s="103" t="s">
        <v>96</v>
      </c>
      <c r="D15" s="104"/>
      <c r="E15" s="105">
        <v>141766</v>
      </c>
      <c r="F15" s="30"/>
      <c r="G15" s="31" t="s">
        <v>97</v>
      </c>
      <c r="H15" s="29" t="s">
        <v>85</v>
      </c>
      <c r="I15" s="45">
        <v>0.10249999999999999</v>
      </c>
      <c r="J15" s="43"/>
      <c r="K15" s="33" t="s">
        <v>94</v>
      </c>
    </row>
    <row r="16" spans="1:11" s="34" customFormat="1" ht="19.5" customHeight="1" x14ac:dyDescent="0.3">
      <c r="A16" s="116"/>
      <c r="B16" s="116"/>
      <c r="C16" s="106" t="s">
        <v>98</v>
      </c>
      <c r="D16" s="104"/>
      <c r="E16" s="105">
        <v>8558317</v>
      </c>
      <c r="F16" s="30"/>
      <c r="G16" s="31" t="s">
        <v>99</v>
      </c>
      <c r="H16" s="29" t="s">
        <v>85</v>
      </c>
      <c r="I16" s="45">
        <v>2.93E-2</v>
      </c>
      <c r="J16" s="46"/>
      <c r="K16" s="47" t="s">
        <v>100</v>
      </c>
    </row>
    <row r="17" spans="1:13" s="34" customFormat="1" ht="19.5" customHeight="1" x14ac:dyDescent="0.3">
      <c r="A17" s="116"/>
      <c r="B17" s="116"/>
      <c r="C17" s="103" t="s">
        <v>101</v>
      </c>
      <c r="D17" s="104"/>
      <c r="E17" s="105">
        <v>6718133.3650000002</v>
      </c>
      <c r="F17" s="30"/>
      <c r="G17" s="31" t="s">
        <v>84</v>
      </c>
      <c r="H17" s="29" t="s">
        <v>85</v>
      </c>
      <c r="I17" s="45">
        <v>2.3E-2</v>
      </c>
      <c r="J17" s="46"/>
      <c r="K17" s="47" t="s">
        <v>102</v>
      </c>
    </row>
    <row r="18" spans="1:13" s="34" customFormat="1" ht="19.5" customHeight="1" x14ac:dyDescent="0.3">
      <c r="A18" s="116"/>
      <c r="B18" s="116"/>
      <c r="C18" s="27" t="s">
        <v>103</v>
      </c>
      <c r="D18" s="28"/>
      <c r="E18" s="71">
        <f>TRUNC(E6+E7+E10)*I18</f>
        <v>0</v>
      </c>
      <c r="F18" s="30"/>
      <c r="G18" s="31" t="s">
        <v>104</v>
      </c>
      <c r="H18" s="29" t="s">
        <v>85</v>
      </c>
      <c r="I18" s="45">
        <v>1E-3</v>
      </c>
      <c r="J18" s="46"/>
      <c r="K18" s="47" t="s">
        <v>105</v>
      </c>
    </row>
    <row r="19" spans="1:13" s="34" customFormat="1" ht="19.5" customHeight="1" x14ac:dyDescent="0.3">
      <c r="A19" s="116"/>
      <c r="B19" s="116"/>
      <c r="C19" s="27" t="s">
        <v>106</v>
      </c>
      <c r="D19" s="28"/>
      <c r="E19" s="69">
        <f>TRUNC(E6+E9)*I19</f>
        <v>0</v>
      </c>
      <c r="F19" s="30"/>
      <c r="G19" s="31" t="s">
        <v>107</v>
      </c>
      <c r="H19" s="29" t="s">
        <v>85</v>
      </c>
      <c r="I19" s="42">
        <v>5.6000000000000001E-2</v>
      </c>
      <c r="J19" s="43"/>
      <c r="K19" s="33" t="s">
        <v>86</v>
      </c>
    </row>
    <row r="20" spans="1:13" s="34" customFormat="1" ht="19.5" customHeight="1" x14ac:dyDescent="0.3">
      <c r="A20" s="116"/>
      <c r="B20" s="116"/>
      <c r="C20" s="27" t="s">
        <v>108</v>
      </c>
      <c r="D20" s="28"/>
      <c r="E20" s="29">
        <v>0</v>
      </c>
      <c r="F20" s="30"/>
      <c r="G20" s="31" t="s">
        <v>104</v>
      </c>
      <c r="H20" s="29" t="s">
        <v>85</v>
      </c>
      <c r="I20" s="42">
        <v>5.0000000000000001E-3</v>
      </c>
      <c r="J20" s="43"/>
      <c r="K20" s="33" t="s">
        <v>109</v>
      </c>
    </row>
    <row r="21" spans="1:13" s="48" customFormat="1" ht="19.5" customHeight="1" x14ac:dyDescent="0.3">
      <c r="A21" s="116"/>
      <c r="B21" s="116"/>
      <c r="C21" s="35" t="s">
        <v>80</v>
      </c>
      <c r="D21" s="36"/>
      <c r="E21" s="37">
        <f>E10+E11+E12+E13+E14+E15+E16+E17+E18+E19+E20</f>
        <v>18667548.365000002</v>
      </c>
      <c r="F21" s="38"/>
      <c r="G21" s="39"/>
      <c r="H21" s="37"/>
      <c r="I21" s="40"/>
      <c r="J21" s="37"/>
      <c r="K21" s="41"/>
    </row>
    <row r="22" spans="1:13" s="48" customFormat="1" ht="19.5" customHeight="1" x14ac:dyDescent="0.3">
      <c r="A22" s="116"/>
      <c r="B22" s="117" t="s">
        <v>110</v>
      </c>
      <c r="C22" s="118"/>
      <c r="D22" s="49"/>
      <c r="E22" s="50">
        <f>E6+E9+E21-1</f>
        <v>18667547.365000002</v>
      </c>
      <c r="F22" s="51"/>
      <c r="G22" s="52"/>
      <c r="H22" s="50"/>
      <c r="I22" s="53"/>
      <c r="J22" s="50"/>
      <c r="K22" s="54" t="s">
        <v>111</v>
      </c>
    </row>
    <row r="23" spans="1:13" s="34" customFormat="1" ht="19.5" customHeight="1" x14ac:dyDescent="0.3">
      <c r="A23" s="109" t="s">
        <v>112</v>
      </c>
      <c r="B23" s="110"/>
      <c r="C23" s="110"/>
      <c r="D23" s="28"/>
      <c r="E23" s="29"/>
      <c r="F23" s="30"/>
      <c r="G23" s="31" t="s">
        <v>110</v>
      </c>
      <c r="H23" s="29" t="s">
        <v>85</v>
      </c>
      <c r="I23" s="45">
        <v>0.06</v>
      </c>
      <c r="J23" s="43"/>
      <c r="K23" s="33" t="s">
        <v>113</v>
      </c>
    </row>
    <row r="24" spans="1:13" s="34" customFormat="1" ht="19.5" customHeight="1" x14ac:dyDescent="0.3">
      <c r="A24" s="109" t="s">
        <v>114</v>
      </c>
      <c r="B24" s="110"/>
      <c r="C24" s="110"/>
      <c r="D24" s="28"/>
      <c r="E24" s="29"/>
      <c r="F24" s="30"/>
      <c r="G24" s="31" t="s">
        <v>115</v>
      </c>
      <c r="H24" s="29" t="s">
        <v>85</v>
      </c>
      <c r="I24" s="55" t="s">
        <v>116</v>
      </c>
      <c r="J24" s="56"/>
      <c r="K24" s="57" t="s">
        <v>117</v>
      </c>
    </row>
    <row r="25" spans="1:13" s="34" customFormat="1" ht="19.5" customHeight="1" x14ac:dyDescent="0.3">
      <c r="A25" s="109" t="s">
        <v>123</v>
      </c>
      <c r="B25" s="110"/>
      <c r="C25" s="110"/>
      <c r="D25" s="28"/>
      <c r="E25" s="29"/>
      <c r="F25" s="30"/>
      <c r="G25" s="31"/>
      <c r="H25" s="29"/>
      <c r="I25" s="55"/>
      <c r="J25" s="56"/>
      <c r="K25" s="57"/>
      <c r="M25" s="102"/>
    </row>
    <row r="26" spans="1:13" s="34" customFormat="1" ht="19.5" customHeight="1" x14ac:dyDescent="0.3">
      <c r="A26" s="109" t="s">
        <v>118</v>
      </c>
      <c r="B26" s="110"/>
      <c r="C26" s="110"/>
      <c r="D26" s="28"/>
      <c r="E26" s="58"/>
      <c r="F26" s="30"/>
      <c r="G26" s="119" t="s">
        <v>119</v>
      </c>
      <c r="H26" s="120"/>
      <c r="I26" s="120"/>
      <c r="J26" s="121"/>
      <c r="K26" s="33"/>
    </row>
    <row r="27" spans="1:13" s="34" customFormat="1" ht="19.5" customHeight="1" x14ac:dyDescent="0.3">
      <c r="A27" s="109" t="s">
        <v>120</v>
      </c>
      <c r="B27" s="110"/>
      <c r="C27" s="110"/>
      <c r="D27" s="28"/>
      <c r="E27" s="58"/>
      <c r="F27" s="30"/>
      <c r="G27" s="31" t="s">
        <v>121</v>
      </c>
      <c r="H27" s="29" t="s">
        <v>85</v>
      </c>
      <c r="I27" s="59">
        <v>0.1</v>
      </c>
      <c r="J27" s="43"/>
      <c r="K27" s="33"/>
    </row>
    <row r="28" spans="1:13" s="48" customFormat="1" ht="19.5" customHeight="1" thickBot="1" x14ac:dyDescent="0.35">
      <c r="A28" s="107" t="s">
        <v>122</v>
      </c>
      <c r="B28" s="108"/>
      <c r="C28" s="108"/>
      <c r="D28" s="60"/>
      <c r="E28" s="61">
        <f>E26+E27</f>
        <v>0</v>
      </c>
      <c r="F28" s="62"/>
      <c r="G28" s="63"/>
      <c r="H28" s="61"/>
      <c r="I28" s="64"/>
      <c r="J28" s="61"/>
      <c r="K28" s="65"/>
    </row>
    <row r="30" spans="1:13" x14ac:dyDescent="0.3">
      <c r="E30" s="66"/>
    </row>
    <row r="31" spans="1:13" x14ac:dyDescent="0.3">
      <c r="E31" s="66"/>
    </row>
    <row r="32" spans="1:13" x14ac:dyDescent="0.3">
      <c r="E32" s="66"/>
    </row>
    <row r="34" spans="5:5" x14ac:dyDescent="0.3">
      <c r="E34" s="67"/>
    </row>
    <row r="36" spans="5:5" x14ac:dyDescent="0.3">
      <c r="E36" s="68"/>
    </row>
    <row r="38" spans="5:5" x14ac:dyDescent="0.3">
      <c r="E38" s="67"/>
    </row>
  </sheetData>
  <mergeCells count="16">
    <mergeCell ref="A28:C28"/>
    <mergeCell ref="A25:C25"/>
    <mergeCell ref="A1:K1"/>
    <mergeCell ref="A4:C4"/>
    <mergeCell ref="D4:F4"/>
    <mergeCell ref="G4:J4"/>
    <mergeCell ref="A5:A22"/>
    <mergeCell ref="B5:B6"/>
    <mergeCell ref="B7:B9"/>
    <mergeCell ref="B10:B21"/>
    <mergeCell ref="B22:C22"/>
    <mergeCell ref="A23:C23"/>
    <mergeCell ref="A24:C24"/>
    <mergeCell ref="A26:C26"/>
    <mergeCell ref="G26:J26"/>
    <mergeCell ref="A27:C2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4"/>
  <sheetViews>
    <sheetView view="pageBreakPreview" topLeftCell="A7" zoomScaleNormal="100" zoomScaleSheetLayoutView="100" workbookViewId="0">
      <selection activeCell="G14" sqref="G14"/>
    </sheetView>
  </sheetViews>
  <sheetFormatPr defaultRowHeight="13.5" x14ac:dyDescent="0.3"/>
  <cols>
    <col min="1" max="1" width="22.25" style="1" customWidth="1"/>
    <col min="2" max="2" width="30.625" style="1" customWidth="1"/>
    <col min="3" max="3" width="4.625" style="16" customWidth="1"/>
    <col min="4" max="4" width="11.625" style="17" bestFit="1" customWidth="1"/>
    <col min="5" max="5" width="14.25" style="18" bestFit="1" customWidth="1"/>
    <col min="6" max="6" width="16.125" style="18" bestFit="1" customWidth="1"/>
    <col min="7" max="7" width="14.25" style="18" bestFit="1" customWidth="1"/>
    <col min="8" max="8" width="15.75" style="18" bestFit="1" customWidth="1"/>
    <col min="9" max="12" width="17" style="18" bestFit="1" customWidth="1"/>
    <col min="13" max="13" width="12.625" style="1" customWidth="1"/>
    <col min="14" max="43" width="2.625" style="1" hidden="1" customWidth="1"/>
    <col min="44" max="44" width="10.625" style="1" hidden="1" customWidth="1"/>
    <col min="45" max="46" width="1.625" style="1" hidden="1" customWidth="1"/>
    <col min="47" max="47" width="24.625" style="1" hidden="1" customWidth="1"/>
    <col min="48" max="48" width="10.625" style="1" hidden="1" customWidth="1"/>
    <col min="49" max="49" width="11.5" style="1" bestFit="1" customWidth="1"/>
    <col min="50" max="50" width="9.875" style="1" bestFit="1" customWidth="1"/>
    <col min="51" max="52" width="11.5" style="1" bestFit="1" customWidth="1"/>
    <col min="53" max="16384" width="9" style="1"/>
  </cols>
  <sheetData>
    <row r="1" spans="1:48" ht="30" customHeight="1" x14ac:dyDescent="0.3">
      <c r="A1" s="124" t="s">
        <v>7</v>
      </c>
      <c r="B1" s="124" t="s">
        <v>8</v>
      </c>
      <c r="C1" s="124" t="s">
        <v>9</v>
      </c>
      <c r="D1" s="125" t="s">
        <v>10</v>
      </c>
      <c r="E1" s="126" t="s">
        <v>11</v>
      </c>
      <c r="F1" s="126"/>
      <c r="G1" s="126" t="s">
        <v>12</v>
      </c>
      <c r="H1" s="126"/>
      <c r="I1" s="126" t="s">
        <v>13</v>
      </c>
      <c r="J1" s="126"/>
      <c r="K1" s="126" t="s">
        <v>14</v>
      </c>
      <c r="L1" s="126"/>
      <c r="M1" s="124" t="s">
        <v>15</v>
      </c>
      <c r="N1" s="127" t="s">
        <v>16</v>
      </c>
      <c r="O1" s="127" t="s">
        <v>17</v>
      </c>
      <c r="P1" s="127" t="s">
        <v>18</v>
      </c>
      <c r="Q1" s="127" t="s">
        <v>19</v>
      </c>
      <c r="R1" s="127" t="s">
        <v>20</v>
      </c>
      <c r="S1" s="127" t="s">
        <v>21</v>
      </c>
      <c r="T1" s="127" t="s">
        <v>22</v>
      </c>
      <c r="U1" s="127" t="s">
        <v>23</v>
      </c>
      <c r="V1" s="127" t="s">
        <v>24</v>
      </c>
      <c r="W1" s="127" t="s">
        <v>25</v>
      </c>
      <c r="X1" s="127" t="s">
        <v>26</v>
      </c>
      <c r="Y1" s="127" t="s">
        <v>27</v>
      </c>
      <c r="Z1" s="127" t="s">
        <v>28</v>
      </c>
      <c r="AA1" s="127" t="s">
        <v>29</v>
      </c>
      <c r="AB1" s="127" t="s">
        <v>30</v>
      </c>
      <c r="AC1" s="127" t="s">
        <v>31</v>
      </c>
      <c r="AD1" s="127" t="s">
        <v>32</v>
      </c>
      <c r="AE1" s="127" t="s">
        <v>33</v>
      </c>
      <c r="AF1" s="127" t="s">
        <v>34</v>
      </c>
      <c r="AG1" s="127" t="s">
        <v>35</v>
      </c>
      <c r="AH1" s="127" t="s">
        <v>36</v>
      </c>
      <c r="AI1" s="127" t="s">
        <v>37</v>
      </c>
      <c r="AJ1" s="127" t="s">
        <v>38</v>
      </c>
      <c r="AK1" s="127" t="s">
        <v>39</v>
      </c>
      <c r="AL1" s="127" t="s">
        <v>40</v>
      </c>
      <c r="AM1" s="127" t="s">
        <v>41</v>
      </c>
      <c r="AN1" s="127" t="s">
        <v>42</v>
      </c>
      <c r="AO1" s="127" t="s">
        <v>43</v>
      </c>
      <c r="AP1" s="127" t="s">
        <v>44</v>
      </c>
      <c r="AQ1" s="127" t="s">
        <v>45</v>
      </c>
      <c r="AR1" s="127" t="s">
        <v>46</v>
      </c>
      <c r="AS1" s="127" t="s">
        <v>47</v>
      </c>
      <c r="AT1" s="127" t="s">
        <v>48</v>
      </c>
      <c r="AU1" s="127" t="s">
        <v>49</v>
      </c>
      <c r="AV1" s="127" t="s">
        <v>50</v>
      </c>
    </row>
    <row r="2" spans="1:48" ht="30" customHeight="1" x14ac:dyDescent="0.3">
      <c r="A2" s="124"/>
      <c r="B2" s="124"/>
      <c r="C2" s="124"/>
      <c r="D2" s="125"/>
      <c r="E2" s="2" t="s">
        <v>51</v>
      </c>
      <c r="F2" s="2" t="s">
        <v>52</v>
      </c>
      <c r="G2" s="2" t="s">
        <v>51</v>
      </c>
      <c r="H2" s="2" t="s">
        <v>52</v>
      </c>
      <c r="I2" s="2" t="s">
        <v>51</v>
      </c>
      <c r="J2" s="2" t="s">
        <v>52</v>
      </c>
      <c r="K2" s="2" t="s">
        <v>51</v>
      </c>
      <c r="L2" s="2" t="s">
        <v>52</v>
      </c>
      <c r="M2" s="124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</row>
    <row r="3" spans="1:48" ht="30" customHeight="1" x14ac:dyDescent="0.3">
      <c r="A3" s="122" t="s">
        <v>153</v>
      </c>
      <c r="B3" s="123"/>
      <c r="C3" s="3"/>
      <c r="D3" s="4"/>
      <c r="E3" s="5"/>
      <c r="F3" s="5"/>
      <c r="G3" s="5"/>
      <c r="H3" s="5"/>
      <c r="I3" s="5"/>
      <c r="J3" s="5"/>
      <c r="K3" s="5"/>
      <c r="L3" s="5"/>
      <c r="M3" s="3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</row>
    <row r="4" spans="1:48" ht="30" customHeight="1" x14ac:dyDescent="0.3">
      <c r="A4" s="7" t="str">
        <f>+견적가비교표!A29</f>
        <v>시브</v>
      </c>
      <c r="B4" s="93" t="str">
        <f>+견적가비교표!B29</f>
        <v>PMS280(Φ10*5)</v>
      </c>
      <c r="C4" s="8" t="str">
        <f>+견적가비교표!C29</f>
        <v>SET</v>
      </c>
      <c r="D4" s="9">
        <f>+견적가비교표!D29</f>
        <v>12</v>
      </c>
      <c r="E4" s="10"/>
      <c r="F4" s="10"/>
      <c r="G4" s="10"/>
      <c r="H4" s="10"/>
      <c r="I4" s="10"/>
      <c r="J4" s="10"/>
      <c r="K4" s="11"/>
      <c r="L4" s="11"/>
      <c r="M4" s="7"/>
      <c r="N4" s="12" t="s">
        <v>54</v>
      </c>
      <c r="O4" s="12" t="s">
        <v>55</v>
      </c>
      <c r="P4" s="12" t="s">
        <v>55</v>
      </c>
      <c r="Q4" s="12" t="s">
        <v>53</v>
      </c>
      <c r="R4" s="12" t="s">
        <v>56</v>
      </c>
      <c r="S4" s="12" t="s">
        <v>57</v>
      </c>
      <c r="T4" s="12" t="s">
        <v>57</v>
      </c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2" t="s">
        <v>55</v>
      </c>
      <c r="AS4" s="12" t="s">
        <v>55</v>
      </c>
      <c r="AT4" s="13"/>
      <c r="AU4" s="12" t="s">
        <v>58</v>
      </c>
      <c r="AV4" s="13">
        <v>458</v>
      </c>
    </row>
    <row r="5" spans="1:48" ht="30" customHeight="1" x14ac:dyDescent="0.3">
      <c r="A5" s="7" t="str">
        <f>+견적가비교표!A30</f>
        <v>로프</v>
      </c>
      <c r="B5" s="93" t="s">
        <v>156</v>
      </c>
      <c r="C5" s="8" t="str">
        <f>+견적가비교표!C30</f>
        <v>M</v>
      </c>
      <c r="D5" s="9">
        <f>견적가비교표!D30+견적가비교표!D31+견적가비교표!D32+견적가비교표!D33+견적가비교표!D34+견적가비교표!D35+견적가비교표!D36+견적가비교표!D37+견적가비교표!D38+견적가비교표!D39+견적가비교표!D40+견적가비교표!D41</f>
        <v>10320</v>
      </c>
      <c r="E5" s="10"/>
      <c r="F5" s="10"/>
      <c r="G5" s="10"/>
      <c r="H5" s="10"/>
      <c r="I5" s="10"/>
      <c r="J5" s="10"/>
      <c r="K5" s="11"/>
      <c r="L5" s="11"/>
      <c r="M5" s="7"/>
      <c r="N5" s="12" t="s">
        <v>59</v>
      </c>
      <c r="O5" s="12" t="s">
        <v>55</v>
      </c>
      <c r="P5" s="12" t="s">
        <v>55</v>
      </c>
      <c r="Q5" s="12" t="s">
        <v>53</v>
      </c>
      <c r="R5" s="12" t="s">
        <v>56</v>
      </c>
      <c r="S5" s="12" t="s">
        <v>57</v>
      </c>
      <c r="T5" s="12" t="s">
        <v>57</v>
      </c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2" t="s">
        <v>55</v>
      </c>
      <c r="AS5" s="12" t="s">
        <v>55</v>
      </c>
      <c r="AT5" s="13"/>
      <c r="AU5" s="12" t="s">
        <v>60</v>
      </c>
      <c r="AV5" s="13">
        <v>459</v>
      </c>
    </row>
    <row r="6" spans="1:48" ht="30" customHeight="1" x14ac:dyDescent="0.3">
      <c r="A6" s="7" t="s">
        <v>155</v>
      </c>
      <c r="B6" s="93"/>
      <c r="C6" s="8"/>
      <c r="D6" s="9">
        <f>+견적가비교표!D43</f>
        <v>78</v>
      </c>
      <c r="E6" s="10"/>
      <c r="F6" s="10"/>
      <c r="G6" s="10"/>
      <c r="H6" s="10"/>
      <c r="I6" s="10"/>
      <c r="J6" s="10"/>
      <c r="K6" s="11"/>
      <c r="L6" s="11"/>
      <c r="M6" s="7"/>
      <c r="N6" s="12"/>
      <c r="O6" s="12"/>
      <c r="P6" s="12"/>
      <c r="Q6" s="12"/>
      <c r="R6" s="12"/>
      <c r="S6" s="12"/>
      <c r="T6" s="12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2"/>
      <c r="AS6" s="12"/>
      <c r="AT6" s="13"/>
      <c r="AU6" s="12"/>
      <c r="AV6" s="13"/>
    </row>
    <row r="7" spans="1:48" ht="30" customHeight="1" x14ac:dyDescent="0.3">
      <c r="A7" s="7" t="s">
        <v>161</v>
      </c>
      <c r="B7" s="93"/>
      <c r="C7" s="8" t="s">
        <v>158</v>
      </c>
      <c r="D7" s="9">
        <v>3539.8</v>
      </c>
      <c r="E7" s="10"/>
      <c r="F7" s="92"/>
      <c r="G7" s="10"/>
      <c r="H7" s="10"/>
      <c r="I7" s="10"/>
      <c r="J7" s="10"/>
      <c r="K7" s="11"/>
      <c r="L7" s="11"/>
      <c r="M7" s="7"/>
      <c r="N7" s="12"/>
      <c r="O7" s="12"/>
      <c r="P7" s="12"/>
      <c r="Q7" s="12"/>
      <c r="R7" s="12"/>
      <c r="S7" s="12"/>
      <c r="T7" s="12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2"/>
      <c r="AS7" s="12"/>
      <c r="AT7" s="13"/>
      <c r="AU7" s="12"/>
      <c r="AV7" s="13"/>
    </row>
    <row r="8" spans="1:48" ht="30" customHeight="1" x14ac:dyDescent="0.3">
      <c r="A8" s="7"/>
      <c r="B8" s="93"/>
      <c r="C8" s="8"/>
      <c r="D8" s="9"/>
      <c r="E8" s="10"/>
      <c r="F8" s="10"/>
      <c r="G8" s="10"/>
      <c r="H8" s="10"/>
      <c r="I8" s="10"/>
      <c r="J8" s="10"/>
      <c r="K8" s="11"/>
      <c r="L8" s="11"/>
      <c r="M8" s="7"/>
      <c r="N8" s="12"/>
      <c r="O8" s="12"/>
      <c r="P8" s="12"/>
      <c r="Q8" s="12"/>
      <c r="R8" s="12"/>
      <c r="S8" s="12"/>
      <c r="T8" s="12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2"/>
      <c r="AS8" s="12"/>
      <c r="AT8" s="13"/>
      <c r="AU8" s="12"/>
      <c r="AV8" s="13"/>
    </row>
    <row r="9" spans="1:48" ht="30" customHeight="1" x14ac:dyDescent="0.3">
      <c r="A9" s="94" t="s">
        <v>159</v>
      </c>
      <c r="B9" s="95"/>
      <c r="C9" s="96"/>
      <c r="D9" s="97"/>
      <c r="E9" s="98"/>
      <c r="F9" s="98"/>
      <c r="G9" s="98"/>
      <c r="H9" s="98"/>
      <c r="I9" s="98"/>
      <c r="J9" s="98"/>
      <c r="K9" s="99"/>
      <c r="L9" s="99"/>
      <c r="M9" s="94"/>
      <c r="N9" s="12"/>
      <c r="O9" s="12"/>
      <c r="P9" s="12"/>
      <c r="Q9" s="12"/>
      <c r="R9" s="12"/>
      <c r="S9" s="12"/>
      <c r="T9" s="12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2"/>
      <c r="AS9" s="12"/>
      <c r="AT9" s="13"/>
      <c r="AU9" s="12"/>
      <c r="AV9" s="13"/>
    </row>
    <row r="10" spans="1:48" ht="30" customHeight="1" x14ac:dyDescent="0.3">
      <c r="A10" s="94"/>
      <c r="B10" s="95"/>
      <c r="C10" s="96"/>
      <c r="D10" s="97"/>
      <c r="E10" s="98"/>
      <c r="F10" s="98"/>
      <c r="G10" s="98"/>
      <c r="H10" s="98"/>
      <c r="I10" s="98"/>
      <c r="J10" s="98"/>
      <c r="K10" s="99"/>
      <c r="L10" s="99"/>
      <c r="M10" s="94"/>
      <c r="N10" s="12"/>
      <c r="O10" s="12"/>
      <c r="P10" s="12"/>
      <c r="Q10" s="12"/>
      <c r="R10" s="12"/>
      <c r="S10" s="12"/>
      <c r="T10" s="12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2"/>
      <c r="AS10" s="12"/>
      <c r="AT10" s="13"/>
      <c r="AU10" s="12"/>
      <c r="AV10" s="13"/>
    </row>
    <row r="11" spans="1:48" ht="30" customHeight="1" x14ac:dyDescent="0.3">
      <c r="A11" s="122" t="s">
        <v>154</v>
      </c>
      <c r="B11" s="123"/>
      <c r="C11" s="8"/>
      <c r="D11" s="9"/>
      <c r="E11" s="10"/>
      <c r="F11" s="10"/>
      <c r="G11" s="10"/>
      <c r="H11" s="10"/>
      <c r="I11" s="10"/>
      <c r="J11" s="10"/>
      <c r="K11" s="11"/>
      <c r="L11" s="11"/>
      <c r="M11" s="7"/>
      <c r="N11" s="12"/>
      <c r="O11" s="12"/>
      <c r="P11" s="12"/>
      <c r="Q11" s="12"/>
      <c r="R11" s="12"/>
      <c r="S11" s="12"/>
      <c r="T11" s="12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2"/>
      <c r="AS11" s="12"/>
      <c r="AT11" s="13"/>
      <c r="AU11" s="12"/>
      <c r="AV11" s="13"/>
    </row>
    <row r="12" spans="1:48" ht="30" customHeight="1" x14ac:dyDescent="0.3">
      <c r="A12" s="7" t="str">
        <f>+견적가비교표!A33</f>
        <v>로프</v>
      </c>
      <c r="B12" s="7" t="str">
        <f>+견적가비교표!B5</f>
        <v>PMS280(Φ10*5)</v>
      </c>
      <c r="C12" s="8" t="str">
        <f>+견적가비교표!C5</f>
        <v>SET</v>
      </c>
      <c r="D12" s="9">
        <f>견적가비교표!D5</f>
        <v>20</v>
      </c>
      <c r="E12" s="10"/>
      <c r="F12" s="10"/>
      <c r="G12" s="10"/>
      <c r="H12" s="10"/>
      <c r="I12" s="10"/>
      <c r="J12" s="10"/>
      <c r="K12" s="11"/>
      <c r="L12" s="11"/>
      <c r="M12" s="7"/>
      <c r="N12" s="12" t="s">
        <v>61</v>
      </c>
      <c r="O12" s="12" t="s">
        <v>55</v>
      </c>
      <c r="P12" s="12" t="s">
        <v>55</v>
      </c>
      <c r="Q12" s="12" t="s">
        <v>53</v>
      </c>
      <c r="R12" s="12" t="s">
        <v>56</v>
      </c>
      <c r="S12" s="12" t="s">
        <v>57</v>
      </c>
      <c r="T12" s="12" t="s">
        <v>57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2" t="s">
        <v>55</v>
      </c>
      <c r="AS12" s="12" t="s">
        <v>55</v>
      </c>
      <c r="AT12" s="13"/>
      <c r="AU12" s="12" t="s">
        <v>62</v>
      </c>
      <c r="AV12" s="13">
        <v>460</v>
      </c>
    </row>
    <row r="13" spans="1:48" ht="30" customHeight="1" x14ac:dyDescent="0.3">
      <c r="A13" s="7" t="str">
        <f>+견적가비교표!A34</f>
        <v>로프</v>
      </c>
      <c r="B13" s="7" t="s">
        <v>156</v>
      </c>
      <c r="C13" s="8" t="str">
        <f>+견적가비교표!C6</f>
        <v>M</v>
      </c>
      <c r="D13" s="9">
        <f>견적가비교표!D6+견적가비교표!D7+견적가비교표!D8+견적가비교표!D9+견적가비교표!D10+견적가비교표!D11+견적가비교표!D12+견적가비교표!D13+견적가비교표!D14+견적가비교표!D15</f>
        <v>14110</v>
      </c>
      <c r="E13" s="10"/>
      <c r="F13" s="10"/>
      <c r="G13" s="10"/>
      <c r="H13" s="10"/>
      <c r="I13" s="10"/>
      <c r="J13" s="10"/>
      <c r="K13" s="11"/>
      <c r="L13" s="11"/>
      <c r="M13" s="7"/>
      <c r="N13" s="12" t="s">
        <v>63</v>
      </c>
      <c r="O13" s="12" t="s">
        <v>55</v>
      </c>
      <c r="P13" s="12" t="s">
        <v>55</v>
      </c>
      <c r="Q13" s="12" t="s">
        <v>53</v>
      </c>
      <c r="R13" s="12" t="s">
        <v>56</v>
      </c>
      <c r="S13" s="12" t="s">
        <v>57</v>
      </c>
      <c r="T13" s="12" t="s">
        <v>57</v>
      </c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2" t="s">
        <v>55</v>
      </c>
      <c r="AS13" s="12" t="s">
        <v>55</v>
      </c>
      <c r="AT13" s="13"/>
      <c r="AU13" s="12" t="s">
        <v>64</v>
      </c>
      <c r="AV13" s="13">
        <v>461</v>
      </c>
    </row>
    <row r="14" spans="1:48" ht="30" customHeight="1" x14ac:dyDescent="0.3">
      <c r="A14" s="7" t="s">
        <v>155</v>
      </c>
      <c r="B14" s="7"/>
      <c r="C14" s="8"/>
      <c r="D14" s="9">
        <f>+견적가비교표!D17</f>
        <v>130</v>
      </c>
      <c r="E14" s="10"/>
      <c r="F14" s="10"/>
      <c r="G14" s="10"/>
      <c r="H14" s="10"/>
      <c r="I14" s="10"/>
      <c r="J14" s="10"/>
      <c r="K14" s="11"/>
      <c r="L14" s="11"/>
      <c r="M14" s="70"/>
      <c r="N14" s="12" t="s">
        <v>65</v>
      </c>
      <c r="O14" s="12" t="s">
        <v>55</v>
      </c>
      <c r="P14" s="12" t="s">
        <v>55</v>
      </c>
      <c r="Q14" s="12" t="s">
        <v>53</v>
      </c>
      <c r="R14" s="12" t="s">
        <v>56</v>
      </c>
      <c r="S14" s="12" t="s">
        <v>57</v>
      </c>
      <c r="T14" s="12" t="s">
        <v>57</v>
      </c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2" t="s">
        <v>55</v>
      </c>
      <c r="AS14" s="12" t="s">
        <v>55</v>
      </c>
      <c r="AT14" s="13"/>
      <c r="AU14" s="12" t="s">
        <v>66</v>
      </c>
      <c r="AV14" s="13">
        <v>462</v>
      </c>
    </row>
    <row r="15" spans="1:48" ht="30" customHeight="1" x14ac:dyDescent="0.3">
      <c r="A15" s="7"/>
      <c r="B15" s="7"/>
      <c r="C15" s="8"/>
      <c r="D15" s="9"/>
      <c r="E15" s="10"/>
      <c r="F15" s="10"/>
      <c r="G15" s="10"/>
      <c r="H15" s="10"/>
      <c r="I15" s="10"/>
      <c r="J15" s="10"/>
      <c r="K15" s="11"/>
      <c r="L15" s="11"/>
      <c r="M15" s="70"/>
      <c r="N15" s="12"/>
      <c r="O15" s="12"/>
      <c r="P15" s="12"/>
      <c r="Q15" s="12"/>
      <c r="R15" s="12"/>
      <c r="S15" s="12"/>
      <c r="T15" s="12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2"/>
      <c r="AS15" s="12"/>
      <c r="AT15" s="13"/>
      <c r="AU15" s="12"/>
      <c r="AV15" s="13"/>
    </row>
    <row r="16" spans="1:48" ht="30" customHeight="1" x14ac:dyDescent="0.3">
      <c r="A16" s="7" t="s">
        <v>157</v>
      </c>
      <c r="B16" s="7"/>
      <c r="C16" s="8" t="s">
        <v>158</v>
      </c>
      <c r="D16" s="9">
        <v>4839.7</v>
      </c>
      <c r="E16" s="10"/>
      <c r="F16" s="92"/>
      <c r="G16" s="10"/>
      <c r="H16" s="10"/>
      <c r="I16" s="10"/>
      <c r="J16" s="10"/>
      <c r="K16" s="11"/>
      <c r="L16" s="11"/>
      <c r="M16" s="70"/>
      <c r="N16" s="12"/>
      <c r="O16" s="12"/>
      <c r="P16" s="12"/>
      <c r="Q16" s="12"/>
      <c r="R16" s="12"/>
      <c r="S16" s="12"/>
      <c r="T16" s="12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2"/>
      <c r="AS16" s="12"/>
      <c r="AT16" s="13"/>
      <c r="AU16" s="12"/>
      <c r="AV16" s="13"/>
    </row>
    <row r="17" spans="1:48" ht="30" customHeight="1" x14ac:dyDescent="0.3">
      <c r="A17" s="7"/>
      <c r="B17" s="7"/>
      <c r="C17" s="8"/>
      <c r="D17" s="9"/>
      <c r="E17" s="10"/>
      <c r="F17" s="10"/>
      <c r="G17" s="10"/>
      <c r="H17" s="10"/>
      <c r="I17" s="10"/>
      <c r="J17" s="10"/>
      <c r="K17" s="11"/>
      <c r="L17" s="11"/>
      <c r="M17" s="70"/>
      <c r="N17" s="1" t="s">
        <v>67</v>
      </c>
      <c r="O17" s="1" t="s">
        <v>55</v>
      </c>
      <c r="P17" s="1" t="s">
        <v>55</v>
      </c>
      <c r="Q17" s="1" t="s">
        <v>68</v>
      </c>
      <c r="R17" s="1" t="s">
        <v>56</v>
      </c>
      <c r="S17" s="1" t="s">
        <v>57</v>
      </c>
      <c r="T17" s="1" t="s">
        <v>57</v>
      </c>
      <c r="AR17" s="1" t="s">
        <v>55</v>
      </c>
      <c r="AS17" s="1" t="s">
        <v>55</v>
      </c>
      <c r="AU17" s="1" t="s">
        <v>69</v>
      </c>
      <c r="AV17" s="1">
        <v>456</v>
      </c>
    </row>
    <row r="18" spans="1:48" ht="30" customHeight="1" x14ac:dyDescent="0.3">
      <c r="A18" s="94" t="s">
        <v>160</v>
      </c>
      <c r="B18" s="94"/>
      <c r="C18" s="96"/>
      <c r="D18" s="97"/>
      <c r="E18" s="98"/>
      <c r="F18" s="98"/>
      <c r="G18" s="98"/>
      <c r="H18" s="98"/>
      <c r="I18" s="10"/>
      <c r="J18" s="10"/>
      <c r="K18" s="11"/>
      <c r="L18" s="11"/>
      <c r="M18" s="7"/>
    </row>
    <row r="19" spans="1:48" ht="30" customHeight="1" x14ac:dyDescent="0.3">
      <c r="A19" s="14"/>
      <c r="B19" s="14"/>
      <c r="C19" s="15"/>
      <c r="D19" s="9"/>
      <c r="E19" s="10"/>
      <c r="F19" s="10"/>
      <c r="G19" s="10"/>
      <c r="H19" s="10"/>
      <c r="I19" s="10"/>
      <c r="J19" s="10"/>
      <c r="K19" s="11"/>
      <c r="L19" s="11"/>
      <c r="M19" s="14"/>
    </row>
    <row r="20" spans="1:48" ht="30" customHeight="1" x14ac:dyDescent="0.3">
      <c r="A20" s="14"/>
      <c r="B20" s="14"/>
      <c r="C20" s="15"/>
      <c r="D20" s="9"/>
      <c r="E20" s="10"/>
      <c r="F20" s="10"/>
      <c r="G20" s="10"/>
      <c r="H20" s="10"/>
      <c r="I20" s="10"/>
      <c r="J20" s="10"/>
      <c r="K20" s="11"/>
      <c r="L20" s="11"/>
      <c r="M20" s="14"/>
    </row>
    <row r="21" spans="1:48" ht="30" customHeight="1" x14ac:dyDescent="0.3">
      <c r="A21" s="14"/>
      <c r="B21" s="14"/>
      <c r="C21" s="15"/>
      <c r="D21" s="9"/>
      <c r="E21" s="10"/>
      <c r="F21" s="10"/>
      <c r="G21" s="10"/>
      <c r="H21" s="10"/>
      <c r="I21" s="10"/>
      <c r="J21" s="10"/>
      <c r="K21" s="11"/>
      <c r="L21" s="11"/>
      <c r="M21" s="14"/>
    </row>
    <row r="22" spans="1:48" s="89" customFormat="1" ht="30" customHeight="1" x14ac:dyDescent="0.3">
      <c r="A22" s="86"/>
      <c r="B22" s="86"/>
      <c r="C22" s="87"/>
      <c r="D22" s="88"/>
      <c r="E22" s="11"/>
      <c r="F22" s="11"/>
      <c r="G22" s="11"/>
      <c r="H22" s="11"/>
      <c r="I22" s="11"/>
      <c r="J22" s="11"/>
      <c r="K22" s="11"/>
      <c r="L22" s="11"/>
      <c r="M22" s="86"/>
    </row>
    <row r="23" spans="1:48" s="89" customFormat="1" ht="30" customHeight="1" x14ac:dyDescent="0.3">
      <c r="A23" s="86"/>
      <c r="B23" s="86"/>
      <c r="C23" s="87"/>
      <c r="D23" s="88"/>
      <c r="E23" s="11"/>
      <c r="F23" s="11"/>
      <c r="G23" s="11"/>
      <c r="H23" s="11"/>
      <c r="I23" s="11"/>
      <c r="J23" s="11"/>
      <c r="K23" s="11"/>
      <c r="L23" s="11"/>
      <c r="M23" s="86"/>
    </row>
    <row r="24" spans="1:48" ht="30" customHeight="1" x14ac:dyDescent="0.3">
      <c r="A24" s="94" t="s">
        <v>70</v>
      </c>
      <c r="B24" s="100"/>
      <c r="C24" s="101"/>
      <c r="D24" s="97"/>
      <c r="E24" s="98"/>
      <c r="F24" s="98">
        <f>F9+F18</f>
        <v>0</v>
      </c>
      <c r="G24" s="98"/>
      <c r="H24" s="98">
        <f>H9+H18</f>
        <v>0</v>
      </c>
      <c r="I24" s="10"/>
      <c r="J24" s="10">
        <f>SUM(J4:J21)</f>
        <v>0</v>
      </c>
      <c r="K24" s="10"/>
      <c r="L24" s="10">
        <f>SUM(L4:L21)</f>
        <v>0</v>
      </c>
      <c r="M24" s="14"/>
      <c r="N24" s="1" t="s">
        <v>71</v>
      </c>
    </row>
  </sheetData>
  <mergeCells count="46">
    <mergeCell ref="AE1:AE2"/>
    <mergeCell ref="Y1:Y2"/>
    <mergeCell ref="AB1:AB2"/>
    <mergeCell ref="AC1:AC2"/>
    <mergeCell ref="AD1:AD2"/>
    <mergeCell ref="AO1:AO2"/>
    <mergeCell ref="AF1:AF2"/>
    <mergeCell ref="AG1:AG2"/>
    <mergeCell ref="AH1:AH2"/>
    <mergeCell ref="AI1:AI2"/>
    <mergeCell ref="AJ1:AJ2"/>
    <mergeCell ref="AK1:AK2"/>
    <mergeCell ref="AL1:AL2"/>
    <mergeCell ref="AM1:AM2"/>
    <mergeCell ref="AN1:AN2"/>
    <mergeCell ref="N1:N2"/>
    <mergeCell ref="T1:T2"/>
    <mergeCell ref="U1:U2"/>
    <mergeCell ref="Z1:Z2"/>
    <mergeCell ref="AA1:AA2"/>
    <mergeCell ref="V1:V2"/>
    <mergeCell ref="W1:W2"/>
    <mergeCell ref="X1:X2"/>
    <mergeCell ref="O1:O2"/>
    <mergeCell ref="P1:P2"/>
    <mergeCell ref="Q1:Q2"/>
    <mergeCell ref="R1:R2"/>
    <mergeCell ref="S1:S2"/>
    <mergeCell ref="AV1:AV2"/>
    <mergeCell ref="AP1:AP2"/>
    <mergeCell ref="AQ1:AQ2"/>
    <mergeCell ref="AR1:AR2"/>
    <mergeCell ref="AS1:AS2"/>
    <mergeCell ref="AT1:AT2"/>
    <mergeCell ref="AU1:AU2"/>
    <mergeCell ref="E1:F1"/>
    <mergeCell ref="G1:H1"/>
    <mergeCell ref="I1:J1"/>
    <mergeCell ref="K1:L1"/>
    <mergeCell ref="M1:M2"/>
    <mergeCell ref="A11:B11"/>
    <mergeCell ref="A1:A2"/>
    <mergeCell ref="B1:B2"/>
    <mergeCell ref="C1:C2"/>
    <mergeCell ref="D1:D2"/>
    <mergeCell ref="A3:B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opLeftCell="A10" workbookViewId="0">
      <selection activeCell="K13" sqref="K13"/>
    </sheetView>
  </sheetViews>
  <sheetFormatPr defaultRowHeight="16.5" x14ac:dyDescent="0.3"/>
  <cols>
    <col min="2" max="2" width="20.5" bestFit="1" customWidth="1"/>
    <col min="5" max="5" width="10.875" bestFit="1" customWidth="1"/>
    <col min="6" max="6" width="11.875" bestFit="1" customWidth="1"/>
  </cols>
  <sheetData>
    <row r="1" spans="1:6" ht="37.5" x14ac:dyDescent="0.3">
      <c r="A1" s="72" t="s">
        <v>163</v>
      </c>
      <c r="B1" s="72"/>
      <c r="C1" s="72"/>
      <c r="D1" s="72"/>
      <c r="E1" s="72"/>
      <c r="F1" s="72"/>
    </row>
    <row r="2" spans="1:6" ht="17.25" thickBot="1" x14ac:dyDescent="0.35">
      <c r="F2" s="73" t="s">
        <v>149</v>
      </c>
    </row>
    <row r="3" spans="1:6" x14ac:dyDescent="0.3">
      <c r="A3" s="128" t="s">
        <v>140</v>
      </c>
      <c r="B3" s="129" t="s">
        <v>0</v>
      </c>
      <c r="C3" s="129" t="s">
        <v>4</v>
      </c>
      <c r="D3" s="128" t="s">
        <v>148</v>
      </c>
      <c r="E3" s="129"/>
      <c r="F3" s="130"/>
    </row>
    <row r="4" spans="1:6" x14ac:dyDescent="0.3">
      <c r="A4" s="131"/>
      <c r="B4" s="132"/>
      <c r="C4" s="132"/>
      <c r="D4" s="84" t="s">
        <v>147</v>
      </c>
      <c r="E4" s="74" t="s">
        <v>146</v>
      </c>
      <c r="F4" s="75" t="s">
        <v>3</v>
      </c>
    </row>
    <row r="5" spans="1:6" x14ac:dyDescent="0.3">
      <c r="A5" s="76" t="s">
        <v>127</v>
      </c>
      <c r="B5" s="77" t="s">
        <v>129</v>
      </c>
      <c r="C5" s="77" t="s">
        <v>6</v>
      </c>
      <c r="D5" s="85">
        <v>20</v>
      </c>
      <c r="E5" s="78"/>
      <c r="F5" s="79"/>
    </row>
    <row r="6" spans="1:6" x14ac:dyDescent="0.3">
      <c r="A6" s="76" t="s">
        <v>128</v>
      </c>
      <c r="B6" s="77" t="s">
        <v>130</v>
      </c>
      <c r="C6" s="77" t="s">
        <v>141</v>
      </c>
      <c r="D6" s="85">
        <f>120*4*3</f>
        <v>1440</v>
      </c>
      <c r="E6" s="78"/>
      <c r="F6" s="79"/>
    </row>
    <row r="7" spans="1:6" x14ac:dyDescent="0.3">
      <c r="A7" s="76" t="s">
        <v>128</v>
      </c>
      <c r="B7" s="77" t="s">
        <v>131</v>
      </c>
      <c r="C7" s="77" t="s">
        <v>141</v>
      </c>
      <c r="D7" s="85">
        <f>126*5*2</f>
        <v>1260</v>
      </c>
      <c r="E7" s="78"/>
      <c r="F7" s="79"/>
    </row>
    <row r="8" spans="1:6" x14ac:dyDescent="0.3">
      <c r="A8" s="76" t="s">
        <v>128</v>
      </c>
      <c r="B8" s="77" t="s">
        <v>132</v>
      </c>
      <c r="C8" s="77" t="s">
        <v>141</v>
      </c>
      <c r="D8" s="85">
        <f>132*5*4</f>
        <v>2640</v>
      </c>
      <c r="E8" s="78"/>
      <c r="F8" s="79"/>
    </row>
    <row r="9" spans="1:6" x14ac:dyDescent="0.3">
      <c r="A9" s="76" t="s">
        <v>128</v>
      </c>
      <c r="B9" s="77" t="s">
        <v>133</v>
      </c>
      <c r="C9" s="77" t="s">
        <v>141</v>
      </c>
      <c r="D9" s="85">
        <f>152*5*1</f>
        <v>760</v>
      </c>
      <c r="E9" s="78"/>
      <c r="F9" s="79"/>
    </row>
    <row r="10" spans="1:6" x14ac:dyDescent="0.3">
      <c r="A10" s="76" t="s">
        <v>128</v>
      </c>
      <c r="B10" s="77" t="s">
        <v>134</v>
      </c>
      <c r="C10" s="77" t="s">
        <v>141</v>
      </c>
      <c r="D10" s="85">
        <f>176*5*1</f>
        <v>880</v>
      </c>
      <c r="E10" s="78"/>
      <c r="F10" s="79"/>
    </row>
    <row r="11" spans="1:6" x14ac:dyDescent="0.3">
      <c r="A11" s="76" t="s">
        <v>128</v>
      </c>
      <c r="B11" s="77" t="s">
        <v>135</v>
      </c>
      <c r="C11" s="77" t="s">
        <v>141</v>
      </c>
      <c r="D11" s="85">
        <f>182*5*2</f>
        <v>1820</v>
      </c>
      <c r="E11" s="78"/>
      <c r="F11" s="79"/>
    </row>
    <row r="12" spans="1:6" x14ac:dyDescent="0.3">
      <c r="A12" s="76" t="s">
        <v>128</v>
      </c>
      <c r="B12" s="77" t="s">
        <v>136</v>
      </c>
      <c r="C12" s="77" t="s">
        <v>141</v>
      </c>
      <c r="D12" s="85">
        <f>182*5*1</f>
        <v>910</v>
      </c>
      <c r="E12" s="78"/>
      <c r="F12" s="79"/>
    </row>
    <row r="13" spans="1:6" x14ac:dyDescent="0.3">
      <c r="A13" s="76" t="s">
        <v>128</v>
      </c>
      <c r="B13" s="77" t="s">
        <v>137</v>
      </c>
      <c r="C13" s="77" t="s">
        <v>141</v>
      </c>
      <c r="D13" s="85">
        <f>140*5*2</f>
        <v>1400</v>
      </c>
      <c r="E13" s="78"/>
      <c r="F13" s="79"/>
    </row>
    <row r="14" spans="1:6" x14ac:dyDescent="0.3">
      <c r="A14" s="76" t="s">
        <v>128</v>
      </c>
      <c r="B14" s="77" t="s">
        <v>138</v>
      </c>
      <c r="C14" s="77" t="s">
        <v>141</v>
      </c>
      <c r="D14" s="85">
        <f>148*5*2</f>
        <v>1480</v>
      </c>
      <c r="E14" s="78"/>
      <c r="F14" s="79"/>
    </row>
    <row r="15" spans="1:6" x14ac:dyDescent="0.3">
      <c r="A15" s="76" t="s">
        <v>128</v>
      </c>
      <c r="B15" s="77" t="s">
        <v>139</v>
      </c>
      <c r="C15" s="77" t="s">
        <v>141</v>
      </c>
      <c r="D15" s="85">
        <f>152*5*2</f>
        <v>1520</v>
      </c>
      <c r="E15" s="78"/>
      <c r="F15" s="79"/>
    </row>
    <row r="16" spans="1:6" x14ac:dyDescent="0.3">
      <c r="A16" s="76" t="s">
        <v>143</v>
      </c>
      <c r="B16" s="77" t="s">
        <v>5</v>
      </c>
      <c r="C16" s="77"/>
      <c r="D16" s="76"/>
      <c r="E16" s="77"/>
      <c r="F16" s="79"/>
    </row>
    <row r="17" spans="1:6" x14ac:dyDescent="0.3">
      <c r="A17" s="76" t="s">
        <v>1</v>
      </c>
      <c r="B17" s="77"/>
      <c r="C17" s="77"/>
      <c r="D17" s="85">
        <v>130</v>
      </c>
      <c r="E17" s="78"/>
      <c r="F17" s="79"/>
    </row>
    <row r="18" spans="1:6" x14ac:dyDescent="0.3">
      <c r="A18" s="76" t="s">
        <v>144</v>
      </c>
      <c r="B18" s="77"/>
      <c r="C18" s="77"/>
      <c r="D18" s="76"/>
      <c r="E18" s="77"/>
      <c r="F18" s="80"/>
    </row>
    <row r="19" spans="1:6" x14ac:dyDescent="0.3">
      <c r="A19" s="76" t="s">
        <v>124</v>
      </c>
      <c r="B19" s="77"/>
      <c r="C19" s="77"/>
      <c r="D19" s="76"/>
      <c r="E19" s="77"/>
      <c r="F19" s="80"/>
    </row>
    <row r="20" spans="1:6" x14ac:dyDescent="0.3">
      <c r="A20" s="76" t="s">
        <v>126</v>
      </c>
      <c r="B20" s="77"/>
      <c r="C20" s="77"/>
      <c r="D20" s="76"/>
      <c r="E20" s="77"/>
      <c r="F20" s="80"/>
    </row>
    <row r="21" spans="1:6" x14ac:dyDescent="0.3">
      <c r="A21" s="76" t="s">
        <v>142</v>
      </c>
      <c r="B21" s="77"/>
      <c r="C21" s="77"/>
      <c r="D21" s="76"/>
      <c r="E21" s="77"/>
      <c r="F21" s="80"/>
    </row>
    <row r="22" spans="1:6" x14ac:dyDescent="0.3">
      <c r="A22" s="76" t="s">
        <v>2</v>
      </c>
      <c r="B22" s="77"/>
      <c r="C22" s="77"/>
      <c r="D22" s="76"/>
      <c r="E22" s="77"/>
      <c r="F22" s="80"/>
    </row>
    <row r="23" spans="1:6" x14ac:dyDescent="0.3">
      <c r="A23" s="76" t="s">
        <v>125</v>
      </c>
      <c r="B23" s="77"/>
      <c r="C23" s="77"/>
      <c r="D23" s="76"/>
      <c r="E23" s="77"/>
      <c r="F23" s="80"/>
    </row>
    <row r="24" spans="1:6" ht="17.25" thickBot="1" x14ac:dyDescent="0.35">
      <c r="A24" s="81" t="s">
        <v>145</v>
      </c>
      <c r="B24" s="82"/>
      <c r="C24" s="82"/>
      <c r="D24" s="81"/>
      <c r="E24" s="82"/>
      <c r="F24" s="83"/>
    </row>
    <row r="25" spans="1:6" ht="37.5" x14ac:dyDescent="0.3">
      <c r="A25" s="72" t="s">
        <v>164</v>
      </c>
      <c r="B25" s="72"/>
      <c r="C25" s="72"/>
      <c r="D25" s="72"/>
      <c r="E25" s="72"/>
      <c r="F25" s="72"/>
    </row>
    <row r="26" spans="1:6" ht="17.25" thickBot="1" x14ac:dyDescent="0.35">
      <c r="F26" s="73" t="s">
        <v>149</v>
      </c>
    </row>
    <row r="27" spans="1:6" x14ac:dyDescent="0.3">
      <c r="A27" s="128" t="s">
        <v>140</v>
      </c>
      <c r="B27" s="129" t="s">
        <v>0</v>
      </c>
      <c r="C27" s="129" t="s">
        <v>4</v>
      </c>
      <c r="D27" s="128" t="s">
        <v>148</v>
      </c>
      <c r="E27" s="129"/>
      <c r="F27" s="130"/>
    </row>
    <row r="28" spans="1:6" x14ac:dyDescent="0.3">
      <c r="A28" s="131"/>
      <c r="B28" s="132"/>
      <c r="C28" s="132"/>
      <c r="D28" s="84" t="s">
        <v>147</v>
      </c>
      <c r="E28" s="74" t="s">
        <v>146</v>
      </c>
      <c r="F28" s="75" t="s">
        <v>3</v>
      </c>
    </row>
    <row r="29" spans="1:6" x14ac:dyDescent="0.3">
      <c r="A29" s="76" t="s">
        <v>127</v>
      </c>
      <c r="B29" s="77" t="s">
        <v>129</v>
      </c>
      <c r="C29" s="77" t="s">
        <v>6</v>
      </c>
      <c r="D29" s="85">
        <v>12</v>
      </c>
      <c r="E29" s="78"/>
      <c r="F29" s="79"/>
    </row>
    <row r="30" spans="1:6" x14ac:dyDescent="0.3">
      <c r="A30" s="76" t="s">
        <v>128</v>
      </c>
      <c r="B30" s="77" t="s">
        <v>150</v>
      </c>
      <c r="C30" s="77" t="s">
        <v>141</v>
      </c>
      <c r="D30" s="85">
        <f>166*5</f>
        <v>830</v>
      </c>
      <c r="E30" s="78"/>
      <c r="F30" s="79"/>
    </row>
    <row r="31" spans="1:6" x14ac:dyDescent="0.3">
      <c r="A31" s="76" t="s">
        <v>128</v>
      </c>
      <c r="B31" s="77" t="s">
        <v>150</v>
      </c>
      <c r="C31" s="77" t="s">
        <v>141</v>
      </c>
      <c r="D31" s="85">
        <f>166*5</f>
        <v>830</v>
      </c>
      <c r="E31" s="78"/>
      <c r="F31" s="79"/>
    </row>
    <row r="32" spans="1:6" x14ac:dyDescent="0.3">
      <c r="A32" s="76" t="s">
        <v>128</v>
      </c>
      <c r="B32" s="77" t="s">
        <v>151</v>
      </c>
      <c r="C32" s="77" t="s">
        <v>141</v>
      </c>
      <c r="D32" s="85">
        <f>176*5</f>
        <v>880</v>
      </c>
      <c r="E32" s="78"/>
      <c r="F32" s="79"/>
    </row>
    <row r="33" spans="1:6" x14ac:dyDescent="0.3">
      <c r="A33" s="76" t="s">
        <v>128</v>
      </c>
      <c r="B33" s="77" t="s">
        <v>151</v>
      </c>
      <c r="C33" s="77" t="s">
        <v>141</v>
      </c>
      <c r="D33" s="85">
        <f>176*5</f>
        <v>880</v>
      </c>
      <c r="E33" s="78"/>
      <c r="F33" s="79"/>
    </row>
    <row r="34" spans="1:6" x14ac:dyDescent="0.3">
      <c r="A34" s="76" t="s">
        <v>128</v>
      </c>
      <c r="B34" s="77" t="s">
        <v>151</v>
      </c>
      <c r="C34" s="77" t="s">
        <v>141</v>
      </c>
      <c r="D34" s="85">
        <f>176*5</f>
        <v>880</v>
      </c>
      <c r="E34" s="78"/>
      <c r="F34" s="79"/>
    </row>
    <row r="35" spans="1:6" x14ac:dyDescent="0.3">
      <c r="A35" s="76" t="s">
        <v>128</v>
      </c>
      <c r="B35" s="77" t="s">
        <v>151</v>
      </c>
      <c r="C35" s="77" t="s">
        <v>141</v>
      </c>
      <c r="D35" s="85">
        <f>176*5</f>
        <v>880</v>
      </c>
      <c r="E35" s="78"/>
      <c r="F35" s="79"/>
    </row>
    <row r="36" spans="1:6" x14ac:dyDescent="0.3">
      <c r="A36" s="76" t="s">
        <v>128</v>
      </c>
      <c r="B36" s="77" t="s">
        <v>150</v>
      </c>
      <c r="C36" s="77" t="s">
        <v>141</v>
      </c>
      <c r="D36" s="85">
        <f>166*5</f>
        <v>830</v>
      </c>
      <c r="E36" s="78"/>
      <c r="F36" s="79"/>
    </row>
    <row r="37" spans="1:6" x14ac:dyDescent="0.3">
      <c r="A37" s="76" t="s">
        <v>128</v>
      </c>
      <c r="B37" s="77" t="s">
        <v>150</v>
      </c>
      <c r="C37" s="77" t="s">
        <v>141</v>
      </c>
      <c r="D37" s="85">
        <f>166*5</f>
        <v>830</v>
      </c>
      <c r="E37" s="78"/>
      <c r="F37" s="79"/>
    </row>
    <row r="38" spans="1:6" x14ac:dyDescent="0.3">
      <c r="A38" s="76" t="s">
        <v>128</v>
      </c>
      <c r="B38" s="77" t="s">
        <v>152</v>
      </c>
      <c r="C38" s="77" t="s">
        <v>141</v>
      </c>
      <c r="D38" s="85">
        <f>182*5</f>
        <v>910</v>
      </c>
      <c r="E38" s="78"/>
      <c r="F38" s="79"/>
    </row>
    <row r="39" spans="1:6" x14ac:dyDescent="0.3">
      <c r="A39" s="76" t="s">
        <v>128</v>
      </c>
      <c r="B39" s="77" t="s">
        <v>152</v>
      </c>
      <c r="C39" s="77" t="s">
        <v>141</v>
      </c>
      <c r="D39" s="85">
        <f>182*5</f>
        <v>910</v>
      </c>
      <c r="E39" s="78"/>
      <c r="F39" s="79"/>
    </row>
    <row r="40" spans="1:6" x14ac:dyDescent="0.3">
      <c r="A40" s="76" t="s">
        <v>128</v>
      </c>
      <c r="B40" s="77" t="s">
        <v>150</v>
      </c>
      <c r="C40" s="77" t="s">
        <v>141</v>
      </c>
      <c r="D40" s="85">
        <f>166*5</f>
        <v>830</v>
      </c>
      <c r="E40" s="78"/>
      <c r="F40" s="79"/>
    </row>
    <row r="41" spans="1:6" x14ac:dyDescent="0.3">
      <c r="A41" s="76" t="s">
        <v>128</v>
      </c>
      <c r="B41" s="77" t="s">
        <v>150</v>
      </c>
      <c r="C41" s="77" t="s">
        <v>141</v>
      </c>
      <c r="D41" s="85">
        <f>166*5</f>
        <v>830</v>
      </c>
      <c r="E41" s="78"/>
      <c r="F41" s="79"/>
    </row>
    <row r="42" spans="1:6" x14ac:dyDescent="0.3">
      <c r="A42" s="76" t="s">
        <v>143</v>
      </c>
      <c r="B42" s="77" t="s">
        <v>5</v>
      </c>
      <c r="C42" s="77"/>
      <c r="D42" s="90"/>
      <c r="E42" s="78"/>
      <c r="F42" s="79"/>
    </row>
    <row r="43" spans="1:6" x14ac:dyDescent="0.3">
      <c r="A43" s="76" t="s">
        <v>1</v>
      </c>
      <c r="B43" s="77"/>
      <c r="C43" s="77"/>
      <c r="D43" s="85">
        <v>78</v>
      </c>
      <c r="E43" s="78" t="e">
        <f>249231*#REF!</f>
        <v>#REF!</v>
      </c>
      <c r="F43" s="79" t="e">
        <f>D43*E43</f>
        <v>#REF!</v>
      </c>
    </row>
    <row r="44" spans="1:6" x14ac:dyDescent="0.3">
      <c r="A44" s="76" t="s">
        <v>144</v>
      </c>
      <c r="B44" s="77"/>
      <c r="C44" s="77"/>
      <c r="D44" s="76"/>
      <c r="E44" s="77"/>
      <c r="F44" s="80"/>
    </row>
    <row r="45" spans="1:6" x14ac:dyDescent="0.3">
      <c r="A45" s="76" t="s">
        <v>124</v>
      </c>
      <c r="B45" s="77"/>
      <c r="C45" s="77"/>
      <c r="D45" s="76"/>
      <c r="E45" s="77"/>
      <c r="F45" s="80"/>
    </row>
    <row r="46" spans="1:6" x14ac:dyDescent="0.3">
      <c r="A46" s="76" t="s">
        <v>126</v>
      </c>
      <c r="B46" s="77"/>
      <c r="C46" s="77"/>
      <c r="D46" s="76"/>
      <c r="E46" s="77"/>
      <c r="F46" s="80"/>
    </row>
    <row r="47" spans="1:6" x14ac:dyDescent="0.3">
      <c r="A47" s="76" t="s">
        <v>142</v>
      </c>
      <c r="B47" s="77"/>
      <c r="C47" s="77"/>
      <c r="D47" s="76"/>
      <c r="E47" s="77"/>
      <c r="F47" s="80"/>
    </row>
    <row r="48" spans="1:6" x14ac:dyDescent="0.3">
      <c r="A48" s="76" t="s">
        <v>2</v>
      </c>
      <c r="B48" s="77"/>
      <c r="C48" s="77"/>
      <c r="D48" s="76"/>
      <c r="E48" s="77"/>
      <c r="F48" s="80"/>
    </row>
    <row r="49" spans="1:6" x14ac:dyDescent="0.3">
      <c r="A49" s="76" t="s">
        <v>125</v>
      </c>
      <c r="B49" s="77"/>
      <c r="C49" s="77"/>
      <c r="D49" s="76"/>
      <c r="E49" s="77"/>
      <c r="F49" s="80"/>
    </row>
    <row r="50" spans="1:6" ht="17.25" thickBot="1" x14ac:dyDescent="0.35">
      <c r="A50" s="81" t="s">
        <v>145</v>
      </c>
      <c r="B50" s="82"/>
      <c r="C50" s="82"/>
      <c r="D50" s="81"/>
      <c r="E50" s="82"/>
      <c r="F50" s="83"/>
    </row>
  </sheetData>
  <mergeCells count="8">
    <mergeCell ref="D3:F3"/>
    <mergeCell ref="A27:A28"/>
    <mergeCell ref="B27:B28"/>
    <mergeCell ref="C27:C28"/>
    <mergeCell ref="D27:F27"/>
    <mergeCell ref="A3:A4"/>
    <mergeCell ref="B3:B4"/>
    <mergeCell ref="C3:C4"/>
  </mergeCells>
  <phoneticPr fontId="2" type="noConversion"/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원가계산서</vt:lpstr>
      <vt:lpstr>내역서</vt:lpstr>
      <vt:lpstr>견적가비교표</vt:lpstr>
      <vt:lpstr>내역서!Print_Area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gepsadm</dc:creator>
  <cp:lastModifiedBy>김선정(20071010)</cp:lastModifiedBy>
  <cp:lastPrinted>2020-08-20T06:43:50Z</cp:lastPrinted>
  <dcterms:created xsi:type="dcterms:W3CDTF">2019-05-20T02:04:11Z</dcterms:created>
  <dcterms:modified xsi:type="dcterms:W3CDTF">2020-08-28T01:49:22Z</dcterms:modified>
</cp:coreProperties>
</file>